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7895" windowHeight="8055" activeTab="2"/>
  </bookViews>
  <sheets>
    <sheet name="Planilha" sheetId="4" r:id="rId1"/>
    <sheet name="Cronograma" sheetId="12" r:id="rId2"/>
    <sheet name="Planilha1" sheetId="13" r:id="rId3"/>
  </sheets>
  <externalReferences>
    <externalReference r:id="rId4"/>
    <externalReference r:id="rId5"/>
  </externalReferences>
  <definedNames>
    <definedName name="_xlnm.Print_Area" localSheetId="1">Cronograma!$A$1:$I$25</definedName>
    <definedName name="_xlnm.Print_Area" localSheetId="0">Planilha!$A$1:$I$87</definedName>
    <definedName name="CONCATENAR" localSheetId="1">CONCATENATE([1]Planilha!$B1," ",[1]Planilha!$C1)</definedName>
    <definedName name="CONCATENAR">CONCATENATE(Planilha!$B1," ",Planilha!$C1)</definedName>
  </definedNames>
  <calcPr calcId="162913"/>
</workbook>
</file>

<file path=xl/calcChain.xml><?xml version="1.0" encoding="utf-8"?>
<calcChain xmlns="http://schemas.openxmlformats.org/spreadsheetml/2006/main">
  <c r="I8" i="13" l="1"/>
  <c r="I7" i="13"/>
  <c r="C25" i="13"/>
  <c r="O15" i="13"/>
  <c r="O16" i="13"/>
  <c r="O17" i="13"/>
  <c r="O18" i="13"/>
  <c r="O19" i="13"/>
  <c r="O20" i="13"/>
  <c r="O21" i="13"/>
  <c r="O22" i="13"/>
  <c r="O23" i="13"/>
  <c r="O14" i="13"/>
  <c r="M15" i="13"/>
  <c r="M16" i="13"/>
  <c r="M17" i="13"/>
  <c r="M18" i="13"/>
  <c r="M19" i="13"/>
  <c r="M20" i="13"/>
  <c r="M21" i="13"/>
  <c r="M22" i="13"/>
  <c r="M23" i="13"/>
  <c r="M14" i="13"/>
  <c r="K15" i="13"/>
  <c r="K16" i="13"/>
  <c r="K17" i="13"/>
  <c r="K18" i="13"/>
  <c r="K19" i="13"/>
  <c r="K20" i="13"/>
  <c r="K21" i="13"/>
  <c r="K22" i="13"/>
  <c r="K25" i="13" s="1"/>
  <c r="K23" i="13"/>
  <c r="K14" i="13"/>
  <c r="I18" i="13"/>
  <c r="I19" i="13"/>
  <c r="I20" i="13"/>
  <c r="I21" i="13"/>
  <c r="I22" i="13"/>
  <c r="I23" i="13"/>
  <c r="G18" i="13"/>
  <c r="G19" i="13"/>
  <c r="G20" i="13"/>
  <c r="G21" i="13"/>
  <c r="G22" i="13"/>
  <c r="G23" i="13"/>
  <c r="E17" i="13"/>
  <c r="E18" i="13"/>
  <c r="E19" i="13"/>
  <c r="E20" i="13"/>
  <c r="E21" i="13"/>
  <c r="E22" i="13"/>
  <c r="E23" i="13"/>
  <c r="C23" i="13"/>
  <c r="C22" i="13"/>
  <c r="C21" i="13"/>
  <c r="B23" i="13"/>
  <c r="B22" i="13"/>
  <c r="B21" i="13"/>
  <c r="B25" i="13"/>
  <c r="C20" i="13"/>
  <c r="B20" i="13"/>
  <c r="C19" i="13"/>
  <c r="B19" i="13"/>
  <c r="C18" i="13"/>
  <c r="B18" i="13"/>
  <c r="C17" i="13"/>
  <c r="I17" i="13" s="1"/>
  <c r="I25" i="13" s="1"/>
  <c r="B17" i="13"/>
  <c r="C16" i="13"/>
  <c r="G16" i="13" s="1"/>
  <c r="B16" i="13"/>
  <c r="C15" i="13"/>
  <c r="I15" i="13" s="1"/>
  <c r="B15" i="13"/>
  <c r="C14" i="13"/>
  <c r="I14" i="13" s="1"/>
  <c r="B14" i="13"/>
  <c r="B8" i="13"/>
  <c r="B7" i="13"/>
  <c r="O25" i="13" l="1"/>
  <c r="M25" i="13"/>
  <c r="G17" i="13"/>
  <c r="E15" i="13"/>
  <c r="E25" i="13" s="1"/>
  <c r="G15" i="13"/>
  <c r="G25" i="13" s="1"/>
  <c r="E14" i="13"/>
  <c r="I16" i="13"/>
  <c r="E16" i="13"/>
  <c r="G14" i="13"/>
  <c r="E70" i="4"/>
  <c r="E57" i="4"/>
  <c r="H57" i="4"/>
  <c r="F57" i="4"/>
  <c r="H71" i="4"/>
  <c r="E75" i="4"/>
  <c r="H75" i="4"/>
  <c r="E74" i="4"/>
  <c r="F73" i="4"/>
  <c r="H73" i="4" s="1"/>
  <c r="F74" i="4"/>
  <c r="H74" i="4" s="1"/>
  <c r="F75" i="4"/>
  <c r="H72" i="4"/>
  <c r="F72" i="4"/>
  <c r="H25" i="13" l="1"/>
  <c r="D25" i="13"/>
  <c r="F25" i="13"/>
  <c r="H13" i="4"/>
  <c r="H20" i="4"/>
  <c r="H31" i="4"/>
  <c r="H38" i="4"/>
  <c r="H48" i="4"/>
  <c r="H51" i="4"/>
  <c r="F69" i="4"/>
  <c r="F70" i="4"/>
  <c r="H69" i="4"/>
  <c r="H70" i="4"/>
  <c r="E68" i="4"/>
  <c r="F68" i="4"/>
  <c r="H68" i="4" s="1"/>
  <c r="E29" i="4"/>
  <c r="F65" i="4"/>
  <c r="H65" i="4" s="1"/>
  <c r="F66" i="4"/>
  <c r="H66" i="4" s="1"/>
  <c r="E27" i="4"/>
  <c r="E62" i="4"/>
  <c r="F61" i="4"/>
  <c r="F62" i="4"/>
  <c r="F63" i="4"/>
  <c r="H63" i="4" s="1"/>
  <c r="F64" i="4"/>
  <c r="H64" i="4" s="1"/>
  <c r="H61" i="4"/>
  <c r="H62" i="4"/>
  <c r="E60" i="4"/>
  <c r="F60" i="4"/>
  <c r="F53" i="4"/>
  <c r="H53" i="4" s="1"/>
  <c r="F54" i="4"/>
  <c r="H54" i="4" s="1"/>
  <c r="F55" i="4"/>
  <c r="H55" i="4" s="1"/>
  <c r="F56" i="4"/>
  <c r="H56" i="4" s="1"/>
  <c r="F58" i="4"/>
  <c r="H58" i="4" s="1"/>
  <c r="F59" i="4"/>
  <c r="E59" i="4"/>
  <c r="F52" i="4"/>
  <c r="H52" i="4" s="1"/>
  <c r="E21" i="4"/>
  <c r="E23" i="4"/>
  <c r="E16" i="4"/>
  <c r="E15" i="4"/>
  <c r="E45" i="4"/>
  <c r="E42" i="4"/>
  <c r="F45" i="4"/>
  <c r="F14" i="4"/>
  <c r="F50" i="4"/>
  <c r="F49" i="4"/>
  <c r="F47" i="4"/>
  <c r="F40" i="4"/>
  <c r="F41" i="4"/>
  <c r="F42" i="4"/>
  <c r="F43" i="4"/>
  <c r="F44" i="4"/>
  <c r="F39" i="4"/>
  <c r="F33" i="4"/>
  <c r="F34" i="4"/>
  <c r="F35" i="4"/>
  <c r="F36" i="4"/>
  <c r="H36" i="4" s="1"/>
  <c r="F37" i="4"/>
  <c r="H37" i="4" s="1"/>
  <c r="F32" i="4"/>
  <c r="F24" i="4"/>
  <c r="F25" i="4"/>
  <c r="F26" i="4"/>
  <c r="F27" i="4"/>
  <c r="F28" i="4"/>
  <c r="F29" i="4"/>
  <c r="F30" i="4"/>
  <c r="F23" i="4"/>
  <c r="F15" i="4"/>
  <c r="F16" i="4"/>
  <c r="F17" i="4"/>
  <c r="F18" i="4"/>
  <c r="F19" i="4"/>
  <c r="N25" i="13" l="1"/>
  <c r="J25" i="13"/>
  <c r="L25" i="13"/>
  <c r="H67" i="4"/>
  <c r="H60" i="4"/>
  <c r="H59" i="4"/>
  <c r="H45" i="4"/>
  <c r="H77" i="4"/>
  <c r="H76" i="4" s="1"/>
  <c r="F78" i="4" s="1"/>
  <c r="H50" i="4"/>
  <c r="H49" i="4"/>
  <c r="H47" i="4"/>
  <c r="H46" i="4" s="1"/>
  <c r="H44" i="4"/>
  <c r="H43" i="4"/>
  <c r="H42" i="4"/>
  <c r="H40" i="4"/>
  <c r="H22" i="4"/>
  <c r="H18" i="4"/>
  <c r="H19" i="4"/>
  <c r="H30" i="4" l="1"/>
  <c r="H41" i="4" l="1"/>
  <c r="H39" i="4"/>
  <c r="H35" i="4"/>
  <c r="H29" i="4"/>
  <c r="H34" i="4" l="1"/>
  <c r="H28" i="4" l="1"/>
  <c r="H27" i="4"/>
  <c r="E26" i="4"/>
  <c r="H23" i="4"/>
  <c r="H24" i="4"/>
  <c r="H25" i="4"/>
  <c r="H26" i="4" l="1"/>
  <c r="H21" i="4"/>
  <c r="H15" i="4"/>
  <c r="H16" i="4"/>
  <c r="H17" i="4"/>
  <c r="H33" i="4" l="1"/>
  <c r="H32" i="4"/>
  <c r="H14" i="4" l="1"/>
</calcChain>
</file>

<file path=xl/sharedStrings.xml><?xml version="1.0" encoding="utf-8"?>
<sst xmlns="http://schemas.openxmlformats.org/spreadsheetml/2006/main" count="287" uniqueCount="196">
  <si>
    <t>ÍTEM</t>
  </si>
  <si>
    <t>1.1</t>
  </si>
  <si>
    <t>PLANILHA ORÇAMENTÁRIA</t>
  </si>
  <si>
    <t xml:space="preserve">UN </t>
  </si>
  <si>
    <t>P. UNIT</t>
  </si>
  <si>
    <t>Prefeitura do Município de São Miguel Arcanjo</t>
  </si>
  <si>
    <t>DESCRIÇÃO DOS SERVIÇOS</t>
  </si>
  <si>
    <t>TOTAL</t>
  </si>
  <si>
    <t xml:space="preserve">QUANT. </t>
  </si>
  <si>
    <t>P. TOTAL</t>
  </si>
  <si>
    <t>B.D.I</t>
  </si>
  <si>
    <t>DATA</t>
  </si>
  <si>
    <t>LOCAL</t>
  </si>
  <si>
    <t>OBRA</t>
  </si>
  <si>
    <t>DATA REF.</t>
  </si>
  <si>
    <t>PINTURA</t>
  </si>
  <si>
    <t>ELÉTRICA</t>
  </si>
  <si>
    <t>m²</t>
  </si>
  <si>
    <t>Secretaria Municipal de Obras</t>
  </si>
  <si>
    <t>Emboço desempenado com espuma de poliéster</t>
  </si>
  <si>
    <t>17.02.140</t>
  </si>
  <si>
    <t>m</t>
  </si>
  <si>
    <t>02.08.020</t>
  </si>
  <si>
    <t>Placa de identificação para obra</t>
  </si>
  <si>
    <t>1.2</t>
  </si>
  <si>
    <t>1.3</t>
  </si>
  <si>
    <t>Serviços preliminares</t>
  </si>
  <si>
    <t>1.4</t>
  </si>
  <si>
    <t>m³</t>
  </si>
  <si>
    <t>un</t>
  </si>
  <si>
    <t>22.03.070</t>
  </si>
  <si>
    <t>1.5</t>
  </si>
  <si>
    <t>1.6</t>
  </si>
  <si>
    <t>2.1</t>
  </si>
  <si>
    <t>3.1</t>
  </si>
  <si>
    <t>3.2</t>
  </si>
  <si>
    <t>04.03.020</t>
  </si>
  <si>
    <t>Retirada de telhamento em barro</t>
  </si>
  <si>
    <t>09.01.030</t>
  </si>
  <si>
    <t>Forma em madeira comum para estrutura</t>
  </si>
  <si>
    <t>11.03.090</t>
  </si>
  <si>
    <t>Concreto preparado no local, fck = 20 MPa</t>
  </si>
  <si>
    <t>14.04.210</t>
  </si>
  <si>
    <t>24.02.060</t>
  </si>
  <si>
    <t>Porta/portão de abrir em chapa, sob medida</t>
  </si>
  <si>
    <t>33.12.011</t>
  </si>
  <si>
    <t>02.09.040</t>
  </si>
  <si>
    <t>03.02.040</t>
  </si>
  <si>
    <t>Demolição manual de alvenaria de elevação ou elemento vazado, incluindo revestimento</t>
  </si>
  <si>
    <t>04.02.050</t>
  </si>
  <si>
    <t>Retirada de estrutura em madeira tesoura - telhas de barro</t>
  </si>
  <si>
    <t>05.07.040</t>
  </si>
  <si>
    <t>Remoção de entulho separado de obra com caçamba metálica - terra, alvenaria, concreto, argamassa, madeira, papel, plástico ou metal</t>
  </si>
  <si>
    <t>10.01.060</t>
  </si>
  <si>
    <t>11.16.060</t>
  </si>
  <si>
    <t>Lançamento e adensamento de concreto ou massa em estrutura</t>
  </si>
  <si>
    <t>15.01.020</t>
  </si>
  <si>
    <t>Estrutura de madeira tesourada para telha de barro - vãos de 7,01 a 10,00 m</t>
  </si>
  <si>
    <t>16.02.030</t>
  </si>
  <si>
    <t>Telha de barro tipo romana</t>
  </si>
  <si>
    <t>16.02.230</t>
  </si>
  <si>
    <t>Cumeeira de barro emboçado tipos: plan, romana, italiana, francesa e paulistinha</t>
  </si>
  <si>
    <t>16.33.052</t>
  </si>
  <si>
    <t>22.01.210</t>
  </si>
  <si>
    <t>22.03.030</t>
  </si>
  <si>
    <t>32.06.151</t>
  </si>
  <si>
    <t>33.06.020</t>
  </si>
  <si>
    <t>Acrílico para quadras e pisos cimentados</t>
  </si>
  <si>
    <t>33.07.102</t>
  </si>
  <si>
    <t>33.10.010</t>
  </si>
  <si>
    <t>34.02.100</t>
  </si>
  <si>
    <t>34.20.080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</si>
  <si>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</si>
  <si>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</si>
  <si>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</si>
  <si>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</si>
  <si>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39.11.090</t>
  </si>
  <si>
    <t>Fio telefônico tipo FI-60, para ligação de aparelhos telefônicos</t>
  </si>
  <si>
    <t>41.14.070</t>
  </si>
  <si>
    <t>Luminária retangular de sobrepor tipo calha aberta, para 2 lâmpadas fluorescentes tubulares de 32 W</t>
  </si>
  <si>
    <t>55.01.020</t>
  </si>
  <si>
    <t>2.2</t>
  </si>
  <si>
    <t>2.3</t>
  </si>
  <si>
    <t>2.5</t>
  </si>
  <si>
    <t>2.6</t>
  </si>
  <si>
    <t>2.7</t>
  </si>
  <si>
    <t>2.8</t>
  </si>
  <si>
    <t>3.3</t>
  </si>
  <si>
    <t>3.4</t>
  </si>
  <si>
    <t>4.1</t>
  </si>
  <si>
    <t>4.2</t>
  </si>
  <si>
    <t>4.4</t>
  </si>
  <si>
    <t>2.9</t>
  </si>
  <si>
    <t>2.10</t>
  </si>
  <si>
    <t>Lâmina refletiva revestida com dupla face em alumínio, dupla malha de reforço e laminação entre camadas, para isolação térmica (será instalada em todo o telhado)</t>
  </si>
  <si>
    <t>Secretaria de Obras e Serviços</t>
  </si>
  <si>
    <t>CRONOGRAMA FÍSICO FINANCEIRO</t>
  </si>
  <si>
    <t>ITEM</t>
  </si>
  <si>
    <t xml:space="preserve">DISCRIMINAÇÃO  </t>
  </si>
  <si>
    <t xml:space="preserve">VALOR DOS  </t>
  </si>
  <si>
    <t>1° MÊS</t>
  </si>
  <si>
    <t>2° MÊS</t>
  </si>
  <si>
    <t>3° MÊS</t>
  </si>
  <si>
    <t>DE SERVIÇOS</t>
  </si>
  <si>
    <t>SERVIÇOS (R$)</t>
  </si>
  <si>
    <t>%</t>
  </si>
  <si>
    <t>FINANC.</t>
  </si>
  <si>
    <t xml:space="preserve"> </t>
  </si>
  <si>
    <t>cotação</t>
  </si>
  <si>
    <t>desmontagem e montagem de aparelho ventilador</t>
  </si>
  <si>
    <t>retirada de luminárias</t>
  </si>
  <si>
    <t>Estrutura de madeira tesourada para telha de barro - vãos de 7,01 a 10,00 m (somente instalação de sarrafo)</t>
  </si>
  <si>
    <t>Estrutura de madeira tesourada para telha de barro - vãos de 7,01 a 10,00 m (item para troca de viga em madeira caso haja, valor calculado por metro linear de viga)</t>
  </si>
  <si>
    <t>Alvenaria de bloco cerâmico de vedação, uso revestido, de 14 cm (fechamento de parede até a altura do telhado)</t>
  </si>
  <si>
    <t>Forro em painéis de gesso acartonado, espessura de 12,5mm, fixo (reparo no teto de gesso caso necessário)</t>
  </si>
  <si>
    <t>2.11</t>
  </si>
  <si>
    <t>CDHU 181</t>
  </si>
  <si>
    <t>Tinta látex antimofo em massa, inclusive preparo (paredes internas e forro de gesso)</t>
  </si>
  <si>
    <t>Tinta acrílica antimofo em massa, inclusive preparo (paredes internas e muro)</t>
  </si>
  <si>
    <t>Esmalte à base de água em madeira, inclusive preparo (pinturas das portas)</t>
  </si>
  <si>
    <t>CDHU</t>
  </si>
  <si>
    <t>ALAMBRADO</t>
  </si>
  <si>
    <t>5.1</t>
  </si>
  <si>
    <t>CAMPINHO</t>
  </si>
  <si>
    <t>6.1</t>
  </si>
  <si>
    <t>6.2</t>
  </si>
  <si>
    <t>Plantio de grama esmeralda em placas</t>
  </si>
  <si>
    <t>LIMPEZA</t>
  </si>
  <si>
    <t>Limpeza final de obra</t>
  </si>
  <si>
    <t>7.1</t>
  </si>
  <si>
    <t>Reforma E.M.E.F. Fermino</t>
  </si>
  <si>
    <t>3.5</t>
  </si>
  <si>
    <t>Poste padrão subterrâneo 100 A, H=2,5m</t>
  </si>
  <si>
    <t>34695       (insumo)</t>
  </si>
  <si>
    <t>3.6</t>
  </si>
  <si>
    <t xml:space="preserve">SINAPI 04/2021         101498      </t>
  </si>
  <si>
    <t>ENTRADA DE ENERGIA ELÉTRICA, AÉREA, BIFÁSICA, COM CAIXA DE SOBREPOR, CABO DE 16 MM2 E DISJUNTOR DIN 50A (NÃO INCLUSO O POSTE DE CONCRETO).F_07/2020_P</t>
  </si>
  <si>
    <t>Testeira em tábua aparelhada, largura até 20 cm (cumaru, tauari ou garapeira)</t>
  </si>
  <si>
    <t>8.1</t>
  </si>
  <si>
    <t>REFEITÓRIO</t>
  </si>
  <si>
    <t>7.2</t>
  </si>
  <si>
    <t>7.3</t>
  </si>
  <si>
    <t>7.4</t>
  </si>
  <si>
    <t>7.5</t>
  </si>
  <si>
    <t>Limpeza mecanizada do terreno, inclusive troncos até 15cm de diâmetro, com caminhão à disposição dentro e fora da obra, com transporte no raio de até 1km (retirada da grama existente, acerto do terreno para plantio de grama nova)</t>
  </si>
  <si>
    <t xml:space="preserve">Tela de aço galvanizado fio nº 12 BWG, malha de 2', tipo alambrado de segurança, uncluso troca dos palanques que estão danificados (troca do alambrado da fachada com a rua e do fechamento da caixa d'agua) </t>
  </si>
  <si>
    <t>4.3</t>
  </si>
  <si>
    <t>4.5</t>
  </si>
  <si>
    <t>4.6</t>
  </si>
  <si>
    <t>4.7</t>
  </si>
  <si>
    <t>Esmalte à base de água em madeira, inclusive preparo (pintura do beiral)</t>
  </si>
  <si>
    <t>Esmalte à base de água em estrutura metálica (caixa d'agua)</t>
  </si>
  <si>
    <t>Esmalte à base de água em estrutura metálica (janelas, portão de entrada, travas da quadra de grama e estrutura metálica que interliga a escola)</t>
  </si>
  <si>
    <t>Calha, rufo, afins em chapa galvanizada nº 24 - corte 0,50 m (acabamento do telhado com a testeira)</t>
  </si>
  <si>
    <t>Alvenaria de bloco cerâmico de vedação, uso revestido, de 14 cm (elevação das paredes até atingir a altura do restante da escola)</t>
  </si>
  <si>
    <t>7.6</t>
  </si>
  <si>
    <t>KG</t>
  </si>
  <si>
    <t>M3</t>
  </si>
  <si>
    <t>7.7</t>
  </si>
  <si>
    <t>M2</t>
  </si>
  <si>
    <t>Armadura em barra de aço CA-60 (A ou B) fyk = 600 Mpa (viga de travamento e prolongamento dos pilares)</t>
  </si>
  <si>
    <t>7.8</t>
  </si>
  <si>
    <t>7.9</t>
  </si>
  <si>
    <t>Forro em lâmina de PVC (incluso tarugamento)</t>
  </si>
  <si>
    <t>7.10</t>
  </si>
  <si>
    <t>7.11</t>
  </si>
  <si>
    <t>7.12</t>
  </si>
  <si>
    <t>7.13</t>
  </si>
  <si>
    <t>7.14</t>
  </si>
  <si>
    <t>PORTÕES DA QUADRA</t>
  </si>
  <si>
    <t>8.2</t>
  </si>
  <si>
    <t>8.3</t>
  </si>
  <si>
    <t>Esmalte à base de água em estrutura metálica</t>
  </si>
  <si>
    <t>Rua Armando Pannunzio bairro do Pocinho</t>
  </si>
  <si>
    <t>10.1</t>
  </si>
  <si>
    <t>TROCA DE PISO</t>
  </si>
  <si>
    <t>03.04.020</t>
  </si>
  <si>
    <t>9.1</t>
  </si>
  <si>
    <t>9.2</t>
  </si>
  <si>
    <t>9.3</t>
  </si>
  <si>
    <t>9.4</t>
  </si>
  <si>
    <t>03.04.040</t>
  </si>
  <si>
    <t>M</t>
  </si>
  <si>
    <t>18.06.102</t>
  </si>
  <si>
    <t>18.06.103</t>
  </si>
  <si>
    <t>Demolição manual de revestimento cerâmico, incluindo a base (W.C., Recepção, D.M.L., Secretaria 2, Materiais de escritório, secretaria 1, recepção)</t>
  </si>
  <si>
    <t>Demolição manual de rodapé, soleira ou peitoril, em material cerâmico e/ou ladrilho hidráulico, incluindo a base  (W.C., Recepção, D.M.L., Secretaria 2, Materiais de escritório, secretaria 1, recepção)</t>
  </si>
  <si>
    <t>Placa cerâmica esmaltada PEI-5 para área interna, grupo de absorção BIIb, resistência química B, assentado com argamassa colante industrializada  (W.C., Recepção, D.M.L., Secretaria 2, Materiais de escritório, secretaria 1, recepção)</t>
  </si>
  <si>
    <t>Rodapé em placa cerâmica esmaltada PEI-5 para área interna, grupo de absorção BIIb, resistência química B, assentado com argamassa colante industrializada  (W.C., Recepção, D.M.L., Secretaria 2, Materiais de escritório, secretaria 1, recepção)</t>
  </si>
  <si>
    <t>7.15</t>
  </si>
  <si>
    <t>17.02.020</t>
  </si>
  <si>
    <t>Chapisco</t>
  </si>
  <si>
    <t>4° MÊS</t>
  </si>
  <si>
    <t>5° MÊS</t>
  </si>
  <si>
    <t>6° MÊS</t>
  </si>
  <si>
    <t>COBERTURA EM MADEIRA COM TELHA CERÂMICA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</si>
</sst>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&quot;R$&quot;\ #,##0.00"/>
    <numFmt numFmtId="168" formatCode="_-* #,##0.0000000_-;\-* #,##0.0000000_-;_-* &quot;-&quot;??_-;_-@_-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  <font>
      <sz val="9"/>
      <name val="Arial"/>
      <family val="2"/>
    </font>
    <font>
      <sz val="12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/>
      </patternFill>
    </fill>
  </fills>
  <borders count="4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8" fillId="0" borderId="0"/>
    <xf numFmtId="165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6">
    <xf numFmtId="0" fontId="0" fillId="0" borderId="0" xfId="0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0" xfId="0" applyFont="1"/>
    <xf numFmtId="0" fontId="6" fillId="0" borderId="0" xfId="0" applyFont="1"/>
    <xf numFmtId="2" fontId="3" fillId="0" borderId="0" xfId="2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64" fontId="3" fillId="0" borderId="0" xfId="3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0" fontId="3" fillId="0" borderId="0" xfId="0" applyNumberFormat="1" applyFont="1"/>
    <xf numFmtId="43" fontId="9" fillId="0" borderId="0" xfId="0" applyNumberFormat="1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wrapText="1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/>
    <xf numFmtId="0" fontId="3" fillId="0" borderId="13" xfId="0" applyFont="1" applyBorder="1"/>
    <xf numFmtId="0" fontId="6" fillId="0" borderId="13" xfId="0" applyFont="1" applyBorder="1"/>
    <xf numFmtId="43" fontId="11" fillId="0" borderId="13" xfId="0" applyNumberFormat="1" applyFont="1" applyBorder="1"/>
    <xf numFmtId="164" fontId="3" fillId="0" borderId="15" xfId="0" applyNumberFormat="1" applyFont="1" applyBorder="1"/>
    <xf numFmtId="0" fontId="3" fillId="0" borderId="16" xfId="0" applyFont="1" applyBorder="1"/>
    <xf numFmtId="2" fontId="3" fillId="0" borderId="0" xfId="0" applyNumberFormat="1" applyFont="1" applyAlignment="1">
      <alignment vertical="center"/>
    </xf>
    <xf numFmtId="0" fontId="12" fillId="3" borderId="0" xfId="0" applyFont="1" applyFill="1" applyAlignment="1">
      <alignment vertical="center"/>
    </xf>
    <xf numFmtId="43" fontId="9" fillId="3" borderId="0" xfId="0" applyNumberFormat="1" applyFont="1" applyFill="1" applyAlignment="1">
      <alignment vertical="center"/>
    </xf>
    <xf numFmtId="0" fontId="12" fillId="4" borderId="0" xfId="0" applyFont="1" applyFill="1" applyAlignment="1">
      <alignment vertical="center"/>
    </xf>
    <xf numFmtId="43" fontId="9" fillId="4" borderId="0" xfId="0" applyNumberFormat="1" applyFont="1" applyFill="1" applyAlignment="1">
      <alignment vertical="center"/>
    </xf>
    <xf numFmtId="0" fontId="4" fillId="3" borderId="2" xfId="0" applyFont="1" applyFill="1" applyBorder="1" applyAlignment="1">
      <alignment vertical="center"/>
    </xf>
    <xf numFmtId="43" fontId="3" fillId="0" borderId="0" xfId="0" applyNumberFormat="1" applyFont="1"/>
    <xf numFmtId="0" fontId="3" fillId="4" borderId="0" xfId="0" applyFont="1" applyFill="1"/>
    <xf numFmtId="43" fontId="3" fillId="4" borderId="0" xfId="0" applyNumberFormat="1" applyFont="1" applyFill="1"/>
    <xf numFmtId="2" fontId="3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" fontId="4" fillId="0" borderId="6" xfId="0" applyNumberFormat="1" applyFont="1" applyBorder="1" applyAlignment="1">
      <alignment horizontal="center" vertical="center"/>
    </xf>
    <xf numFmtId="166" fontId="4" fillId="0" borderId="22" xfId="1" applyFont="1" applyBorder="1" applyAlignment="1">
      <alignment horizontal="right" vertical="center" wrapText="1"/>
    </xf>
    <xf numFmtId="0" fontId="4" fillId="3" borderId="25" xfId="0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vertical="center"/>
    </xf>
    <xf numFmtId="0" fontId="7" fillId="4" borderId="28" xfId="0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vertical="center"/>
    </xf>
    <xf numFmtId="0" fontId="4" fillId="3" borderId="28" xfId="0" applyFont="1" applyFill="1" applyBorder="1" applyAlignment="1">
      <alignment horizontal="center" vertical="center"/>
    </xf>
    <xf numFmtId="2" fontId="1" fillId="0" borderId="0" xfId="2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4" fillId="0" borderId="27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166" fontId="4" fillId="0" borderId="0" xfId="1" applyFont="1" applyAlignment="1">
      <alignment horizontal="right" vertical="center"/>
    </xf>
    <xf numFmtId="10" fontId="4" fillId="0" borderId="0" xfId="0" applyNumberFormat="1" applyFont="1" applyAlignment="1">
      <alignment horizontal="center"/>
    </xf>
    <xf numFmtId="0" fontId="4" fillId="0" borderId="2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164" fontId="4" fillId="0" borderId="22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justify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justify" wrapText="1"/>
    </xf>
    <xf numFmtId="164" fontId="7" fillId="0" borderId="2" xfId="0" applyNumberFormat="1" applyFont="1" applyBorder="1"/>
    <xf numFmtId="166" fontId="7" fillId="0" borderId="2" xfId="1" applyFont="1" applyBorder="1" applyAlignment="1">
      <alignment horizontal="right" vertical="center"/>
    </xf>
    <xf numFmtId="164" fontId="7" fillId="0" borderId="3" xfId="0" applyNumberFormat="1" applyFont="1" applyBorder="1"/>
    <xf numFmtId="165" fontId="4" fillId="0" borderId="0" xfId="0" applyNumberFormat="1" applyFont="1" applyAlignment="1">
      <alignment horizontal="center"/>
    </xf>
    <xf numFmtId="165" fontId="4" fillId="0" borderId="22" xfId="3" applyFont="1" applyBorder="1" applyAlignment="1">
      <alignment horizontal="center"/>
    </xf>
    <xf numFmtId="165" fontId="7" fillId="0" borderId="2" xfId="3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4" fontId="3" fillId="0" borderId="0" xfId="2" applyNumberFormat="1" applyFont="1" applyAlignment="1">
      <alignment horizontal="center" wrapText="1"/>
    </xf>
    <xf numFmtId="165" fontId="3" fillId="0" borderId="0" xfId="3" applyFont="1" applyAlignment="1">
      <alignment horizontal="center"/>
    </xf>
    <xf numFmtId="4" fontId="1" fillId="0" borderId="15" xfId="2" applyNumberFormat="1" applyFont="1" applyBorder="1" applyAlignment="1">
      <alignment horizontal="center" wrapText="1"/>
    </xf>
    <xf numFmtId="4" fontId="1" fillId="0" borderId="0" xfId="3" applyNumberFormat="1" applyAlignment="1">
      <alignment horizontal="center" wrapText="1"/>
    </xf>
    <xf numFmtId="4" fontId="1" fillId="0" borderId="0" xfId="2" applyNumberFormat="1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7" fillId="0" borderId="28" xfId="0" applyFont="1" applyFill="1" applyBorder="1" applyAlignment="1">
      <alignment horizontal="center" vertical="center"/>
    </xf>
    <xf numFmtId="0" fontId="3" fillId="0" borderId="0" xfId="0" applyFont="1" applyFill="1"/>
    <xf numFmtId="43" fontId="3" fillId="0" borderId="0" xfId="0" applyNumberFormat="1" applyFont="1" applyFill="1"/>
    <xf numFmtId="166" fontId="7" fillId="0" borderId="0" xfId="1" applyFont="1" applyAlignment="1">
      <alignment horizontal="right" vertical="center"/>
    </xf>
    <xf numFmtId="166" fontId="7" fillId="0" borderId="15" xfId="1" applyFont="1" applyBorder="1" applyAlignment="1">
      <alignment horizontal="right" vertical="center"/>
    </xf>
    <xf numFmtId="0" fontId="4" fillId="0" borderId="5" xfId="0" applyFon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10" fillId="2" borderId="18" xfId="0" applyFont="1" applyFill="1" applyBorder="1" applyAlignment="1">
      <alignment vertical="center"/>
    </xf>
    <xf numFmtId="0" fontId="10" fillId="2" borderId="19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0" xfId="0" applyFont="1" applyAlignment="1"/>
    <xf numFmtId="0" fontId="6" fillId="0" borderId="15" xfId="0" applyFont="1" applyBorder="1" applyAlignment="1"/>
    <xf numFmtId="0" fontId="4" fillId="0" borderId="2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6" fillId="6" borderId="2" xfId="0" applyFont="1" applyFill="1" applyBorder="1" applyAlignment="1">
      <alignment horizontal="left" vertical="top" wrapText="1"/>
    </xf>
    <xf numFmtId="43" fontId="16" fillId="6" borderId="2" xfId="5" applyFont="1" applyFill="1" applyBorder="1" applyAlignment="1">
      <alignment horizontal="right" vertical="top" wrapText="1"/>
    </xf>
    <xf numFmtId="0" fontId="7" fillId="4" borderId="25" xfId="0" applyFont="1" applyFill="1" applyBorder="1" applyAlignment="1">
      <alignment horizontal="center" vertical="center"/>
    </xf>
    <xf numFmtId="164" fontId="7" fillId="4" borderId="29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vertical="center"/>
    </xf>
    <xf numFmtId="2" fontId="16" fillId="5" borderId="2" xfId="0" applyNumberFormat="1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/>
    </xf>
    <xf numFmtId="2" fontId="16" fillId="6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165" fontId="1" fillId="4" borderId="2" xfId="3" applyFont="1" applyFill="1" applyBorder="1" applyAlignment="1">
      <alignment horizontal="center" vertical="center"/>
    </xf>
    <xf numFmtId="165" fontId="1" fillId="0" borderId="2" xfId="3" applyFont="1" applyFill="1" applyBorder="1" applyAlignment="1">
      <alignment horizontal="center" vertical="center"/>
    </xf>
    <xf numFmtId="43" fontId="16" fillId="6" borderId="2" xfId="5" applyFont="1" applyFill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8" fontId="3" fillId="4" borderId="0" xfId="0" applyNumberFormat="1" applyFont="1" applyFill="1"/>
    <xf numFmtId="166" fontId="17" fillId="5" borderId="2" xfId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left" vertical="top" wrapText="1"/>
    </xf>
    <xf numFmtId="0" fontId="13" fillId="0" borderId="11" xfId="0" applyFont="1" applyBorder="1" applyAlignment="1"/>
    <xf numFmtId="0" fontId="1" fillId="0" borderId="0" xfId="0" applyFont="1" applyBorder="1"/>
    <xf numFmtId="0" fontId="13" fillId="0" borderId="13" xfId="0" applyFont="1" applyBorder="1" applyAlignment="1"/>
    <xf numFmtId="0" fontId="5" fillId="0" borderId="0" xfId="0" applyFont="1" applyBorder="1" applyAlignment="1"/>
    <xf numFmtId="0" fontId="5" fillId="0" borderId="13" xfId="0" applyFont="1" applyBorder="1" applyAlignment="1"/>
    <xf numFmtId="0" fontId="10" fillId="0" borderId="13" xfId="0" applyFont="1" applyBorder="1" applyAlignment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/>
    <xf numFmtId="0" fontId="1" fillId="0" borderId="16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4" fillId="0" borderId="23" xfId="0" applyFont="1" applyBorder="1" applyAlignment="1">
      <alignment vertical="center"/>
    </xf>
    <xf numFmtId="0" fontId="4" fillId="0" borderId="30" xfId="0" applyFont="1" applyBorder="1" applyAlignment="1">
      <alignment horizontal="center"/>
    </xf>
    <xf numFmtId="14" fontId="4" fillId="0" borderId="33" xfId="0" applyNumberFormat="1" applyFont="1" applyBorder="1" applyAlignment="1">
      <alignment horizontal="center"/>
    </xf>
    <xf numFmtId="0" fontId="4" fillId="0" borderId="18" xfId="0" applyFont="1" applyBorder="1" applyAlignment="1"/>
    <xf numFmtId="0" fontId="4" fillId="0" borderId="19" xfId="0" applyFont="1" applyBorder="1" applyAlignment="1">
      <alignment horizontal="center"/>
    </xf>
    <xf numFmtId="0" fontId="4" fillId="0" borderId="19" xfId="0" applyFont="1" applyBorder="1" applyAlignment="1"/>
    <xf numFmtId="0" fontId="4" fillId="0" borderId="19" xfId="0" applyFont="1" applyFill="1" applyBorder="1" applyAlignment="1">
      <alignment horizontal="center"/>
    </xf>
    <xf numFmtId="10" fontId="4" fillId="0" borderId="21" xfId="0" applyNumberFormat="1" applyFont="1" applyFill="1" applyBorder="1" applyAlignment="1">
      <alignment horizontal="center"/>
    </xf>
    <xf numFmtId="2" fontId="2" fillId="0" borderId="0" xfId="0" applyNumberFormat="1" applyFont="1" applyBorder="1"/>
    <xf numFmtId="2" fontId="1" fillId="0" borderId="0" xfId="0" applyNumberFormat="1" applyFont="1" applyBorder="1" applyAlignment="1">
      <alignment wrapText="1"/>
    </xf>
    <xf numFmtId="164" fontId="1" fillId="0" borderId="0" xfId="0" applyNumberFormat="1" applyFont="1" applyBorder="1"/>
    <xf numFmtId="2" fontId="2" fillId="0" borderId="36" xfId="0" applyNumberFormat="1" applyFont="1" applyBorder="1" applyAlignment="1">
      <alignment horizontal="center" wrapText="1"/>
    </xf>
    <xf numFmtId="164" fontId="2" fillId="0" borderId="36" xfId="0" applyNumberFormat="1" applyFont="1" applyBorder="1" applyAlignment="1">
      <alignment horizontal="center"/>
    </xf>
    <xf numFmtId="2" fontId="2" fillId="0" borderId="38" xfId="0" applyNumberFormat="1" applyFont="1" applyBorder="1" applyAlignment="1">
      <alignment horizontal="center" wrapText="1"/>
    </xf>
    <xf numFmtId="164" fontId="2" fillId="0" borderId="38" xfId="0" applyNumberFormat="1" applyFont="1" applyBorder="1" applyAlignment="1">
      <alignment horizontal="center"/>
    </xf>
    <xf numFmtId="164" fontId="2" fillId="0" borderId="7" xfId="0" applyNumberFormat="1" applyFont="1" applyBorder="1" applyAlignment="1" applyProtection="1">
      <alignment horizontal="center" vertical="center"/>
    </xf>
    <xf numFmtId="164" fontId="2" fillId="0" borderId="8" xfId="0" applyNumberFormat="1" applyFont="1" applyBorder="1" applyAlignment="1" applyProtection="1">
      <alignment horizontal="center" vertical="center"/>
    </xf>
    <xf numFmtId="164" fontId="2" fillId="0" borderId="39" xfId="0" applyNumberFormat="1" applyFont="1" applyBorder="1" applyAlignment="1" applyProtection="1">
      <alignment horizontal="center" vertical="center"/>
    </xf>
    <xf numFmtId="2" fontId="2" fillId="0" borderId="12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164" fontId="1" fillId="0" borderId="2" xfId="0" applyNumberFormat="1" applyFont="1" applyFill="1" applyBorder="1" applyProtection="1"/>
    <xf numFmtId="0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right"/>
    </xf>
    <xf numFmtId="9" fontId="1" fillId="0" borderId="2" xfId="8" applyFont="1" applyBorder="1" applyAlignment="1">
      <alignment horizontal="center"/>
    </xf>
    <xf numFmtId="9" fontId="2" fillId="0" borderId="2" xfId="8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/>
    <xf numFmtId="10" fontId="2" fillId="0" borderId="2" xfId="8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 wrapText="1"/>
    </xf>
    <xf numFmtId="0" fontId="1" fillId="0" borderId="10" xfId="0" applyFont="1" applyBorder="1" applyAlignment="1">
      <alignment horizontal="center"/>
    </xf>
    <xf numFmtId="2" fontId="1" fillId="0" borderId="10" xfId="2" applyNumberFormat="1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164" fontId="1" fillId="0" borderId="10" xfId="3" applyNumberFormat="1" applyFont="1" applyFill="1" applyBorder="1" applyAlignment="1">
      <alignment horizontal="right" vertical="center" wrapText="1"/>
    </xf>
    <xf numFmtId="39" fontId="1" fillId="0" borderId="10" xfId="0" applyNumberFormat="1" applyFont="1" applyFill="1" applyBorder="1"/>
    <xf numFmtId="164" fontId="1" fillId="0" borderId="10" xfId="0" applyNumberFormat="1" applyFont="1" applyFill="1" applyBorder="1"/>
    <xf numFmtId="0" fontId="1" fillId="0" borderId="10" xfId="0" applyFont="1" applyFill="1" applyBorder="1"/>
    <xf numFmtId="0" fontId="1" fillId="0" borderId="11" xfId="0" applyFont="1" applyBorder="1"/>
    <xf numFmtId="10" fontId="1" fillId="0" borderId="0" xfId="0" applyNumberFormat="1" applyFont="1"/>
    <xf numFmtId="0" fontId="1" fillId="0" borderId="0" xfId="0" applyFont="1" applyBorder="1" applyAlignment="1">
      <alignment horizontal="center"/>
    </xf>
    <xf numFmtId="2" fontId="1" fillId="0" borderId="0" xfId="2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2" applyNumberFormat="1" applyFont="1" applyFill="1" applyBorder="1" applyAlignment="1">
      <alignment horizontal="right" vertical="center" wrapText="1"/>
    </xf>
    <xf numFmtId="39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/>
    <xf numFmtId="0" fontId="1" fillId="0" borderId="13" xfId="0" applyFont="1" applyBorder="1"/>
    <xf numFmtId="2" fontId="1" fillId="0" borderId="0" xfId="2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left" vertical="center" wrapText="1"/>
    </xf>
    <xf numFmtId="164" fontId="1" fillId="0" borderId="0" xfId="3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0" fontId="1" fillId="0" borderId="0" xfId="0" applyNumberFormat="1" applyFont="1" applyFill="1" applyBorder="1"/>
    <xf numFmtId="43" fontId="11" fillId="0" borderId="0" xfId="0" applyNumberFormat="1" applyFont="1" applyFill="1" applyBorder="1"/>
    <xf numFmtId="4" fontId="1" fillId="0" borderId="0" xfId="2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165" fontId="1" fillId="0" borderId="0" xfId="3" applyNumberFormat="1" applyFont="1" applyFill="1" applyBorder="1"/>
    <xf numFmtId="0" fontId="1" fillId="0" borderId="15" xfId="0" applyFont="1" applyBorder="1" applyAlignment="1">
      <alignment wrapText="1"/>
    </xf>
    <xf numFmtId="4" fontId="1" fillId="0" borderId="15" xfId="2" applyNumberFormat="1" applyFont="1" applyFill="1" applyBorder="1" applyAlignment="1">
      <alignment horizontal="right" vertical="center" wrapText="1"/>
    </xf>
    <xf numFmtId="164" fontId="1" fillId="0" borderId="15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0" xfId="0" applyFont="1" applyBorder="1" applyAlignment="1">
      <alignment wrapText="1"/>
    </xf>
    <xf numFmtId="2" fontId="18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16" fillId="6" borderId="2" xfId="0" applyFont="1" applyFill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165" fontId="0" fillId="0" borderId="40" xfId="3" applyFont="1" applyBorder="1" applyAlignment="1">
      <alignment wrapText="1"/>
    </xf>
    <xf numFmtId="0" fontId="19" fillId="4" borderId="2" xfId="0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vertical="center"/>
    </xf>
    <xf numFmtId="2" fontId="7" fillId="3" borderId="38" xfId="0" applyNumberFormat="1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vertical="center"/>
    </xf>
    <xf numFmtId="164" fontId="4" fillId="3" borderId="42" xfId="0" applyNumberFormat="1" applyFont="1" applyFill="1" applyBorder="1" applyAlignment="1">
      <alignment vertical="center"/>
    </xf>
    <xf numFmtId="164" fontId="7" fillId="4" borderId="2" xfId="0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center" wrapText="1"/>
    </xf>
    <xf numFmtId="2" fontId="16" fillId="3" borderId="2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vertical="center"/>
    </xf>
    <xf numFmtId="165" fontId="0" fillId="3" borderId="0" xfId="3" applyFont="1" applyFill="1" applyBorder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43" xfId="0" applyBorder="1" applyAlignment="1">
      <alignment horizontal="center" vertical="center" wrapText="1"/>
    </xf>
    <xf numFmtId="165" fontId="0" fillId="0" borderId="40" xfId="3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44" xfId="0" applyFont="1" applyBorder="1" applyAlignment="1">
      <alignment wrapText="1"/>
    </xf>
    <xf numFmtId="0" fontId="0" fillId="0" borderId="45" xfId="0" applyBorder="1" applyAlignment="1">
      <alignment wrapText="1"/>
    </xf>
    <xf numFmtId="2" fontId="16" fillId="6" borderId="46" xfId="0" applyNumberFormat="1" applyFont="1" applyFill="1" applyBorder="1" applyAlignment="1">
      <alignment horizontal="center" vertical="center" wrapText="1"/>
    </xf>
    <xf numFmtId="164" fontId="1" fillId="4" borderId="47" xfId="0" applyNumberFormat="1" applyFont="1" applyFill="1" applyBorder="1" applyAlignment="1">
      <alignment vertical="center"/>
    </xf>
    <xf numFmtId="165" fontId="0" fillId="0" borderId="48" xfId="3" applyFont="1" applyBorder="1" applyAlignment="1">
      <alignment wrapText="1"/>
    </xf>
    <xf numFmtId="165" fontId="0" fillId="0" borderId="2" xfId="3" applyFont="1" applyBorder="1" applyAlignment="1">
      <alignment wrapText="1"/>
    </xf>
    <xf numFmtId="2" fontId="1" fillId="4" borderId="38" xfId="0" applyNumberFormat="1" applyFont="1" applyFill="1" applyBorder="1" applyAlignment="1">
      <alignment horizontal="center" vertical="center"/>
    </xf>
    <xf numFmtId="0" fontId="1" fillId="4" borderId="38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/>
    <xf numFmtId="0" fontId="4" fillId="0" borderId="10" xfId="0" applyFont="1" applyBorder="1" applyAlignment="1">
      <alignment horizontal="center"/>
    </xf>
    <xf numFmtId="14" fontId="4" fillId="0" borderId="10" xfId="0" applyNumberFormat="1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4" fillId="0" borderId="15" xfId="0" applyFont="1" applyFill="1" applyBorder="1" applyAlignment="1">
      <alignment horizontal="center"/>
    </xf>
    <xf numFmtId="10" fontId="4" fillId="0" borderId="15" xfId="0" applyNumberFormat="1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3" xfId="0" applyBorder="1"/>
    <xf numFmtId="0" fontId="1" fillId="0" borderId="10" xfId="0" applyFont="1" applyBorder="1"/>
    <xf numFmtId="43" fontId="0" fillId="0" borderId="0" xfId="0" applyNumberFormat="1" applyBorder="1"/>
    <xf numFmtId="2" fontId="2" fillId="0" borderId="12" xfId="0" applyNumberFormat="1" applyFont="1" applyBorder="1"/>
    <xf numFmtId="0" fontId="1" fillId="0" borderId="4" xfId="0" applyNumberFormat="1" applyFont="1" applyBorder="1" applyAlignment="1">
      <alignment horizontal="center"/>
    </xf>
    <xf numFmtId="164" fontId="1" fillId="0" borderId="3" xfId="0" applyNumberFormat="1" applyFont="1" applyFill="1" applyBorder="1" applyProtection="1"/>
    <xf numFmtId="0" fontId="1" fillId="0" borderId="3" xfId="0" applyFont="1" applyBorder="1"/>
    <xf numFmtId="0" fontId="1" fillId="0" borderId="4" xfId="0" applyFont="1" applyBorder="1" applyAlignment="1">
      <alignment horizontal="center" vertical="center"/>
    </xf>
    <xf numFmtId="164" fontId="2" fillId="0" borderId="3" xfId="0" applyNumberFormat="1" applyFont="1" applyBorder="1"/>
    <xf numFmtId="0" fontId="2" fillId="0" borderId="12" xfId="0" applyFont="1" applyBorder="1"/>
    <xf numFmtId="0" fontId="10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167" fontId="10" fillId="2" borderId="19" xfId="0" applyNumberFormat="1" applyFont="1" applyFill="1" applyBorder="1" applyAlignment="1">
      <alignment horizontal="center" vertical="center"/>
    </xf>
    <xf numFmtId="167" fontId="10" fillId="2" borderId="21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13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3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26" xfId="0" applyNumberFormat="1" applyFont="1" applyBorder="1" applyAlignment="1">
      <alignment horizontal="center" vertical="center"/>
    </xf>
    <xf numFmtId="2" fontId="2" fillId="0" borderId="37" xfId="0" applyNumberFormat="1" applyFont="1" applyBorder="1" applyAlignment="1">
      <alignment horizontal="center" vertical="center"/>
    </xf>
    <xf numFmtId="164" fontId="2" fillId="0" borderId="31" xfId="0" applyNumberFormat="1" applyFont="1" applyBorder="1" applyAlignment="1" applyProtection="1">
      <alignment horizontal="center" vertical="center"/>
    </xf>
    <xf numFmtId="164" fontId="2" fillId="0" borderId="32" xfId="0" applyNumberFormat="1" applyFont="1" applyBorder="1" applyAlignment="1" applyProtection="1">
      <alignment horizontal="center" vertical="center"/>
    </xf>
    <xf numFmtId="164" fontId="2" fillId="0" borderId="11" xfId="0" applyNumberFormat="1" applyFont="1" applyBorder="1" applyAlignment="1" applyProtection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</cellXfs>
  <cellStyles count="9">
    <cellStyle name="Moeda" xfId="1" builtinId="4"/>
    <cellStyle name="Normal" xfId="0" builtinId="0"/>
    <cellStyle name="Normal 2" xfId="4"/>
    <cellStyle name="Normal_Caragua1" xfId="2"/>
    <cellStyle name="Porcentagem 2" xfId="8"/>
    <cellStyle name="Vírgula" xfId="3" builtinId="3"/>
    <cellStyle name="Vírgula 2" xfId="5"/>
    <cellStyle name="Vírgula 2 2" xfId="6"/>
    <cellStyle name="Vírgula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273844</xdr:colOff>
      <xdr:row>0</xdr:row>
      <xdr:rowOff>110894</xdr:rowOff>
    </xdr:from>
    <xdr:to>
      <xdr:col>1</xdr:col>
      <xdr:colOff>670133</xdr:colOff>
      <xdr:row>4</xdr:row>
      <xdr:rowOff>35719</xdr:rowOff>
    </xdr:to>
    <xdr:pic>
      <xdr:nvPicPr>
        <xdr:cNvPr id="1833" name="Picture 1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844" y="110894"/>
          <a:ext cx="1086852" cy="9963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5112908</xdr:colOff>
      <xdr:row>79</xdr:row>
      <xdr:rowOff>178594</xdr:rowOff>
    </xdr:from>
    <xdr:to>
      <xdr:col>6</xdr:col>
      <xdr:colOff>154781</xdr:colOff>
      <xdr:row>85</xdr:row>
      <xdr:rowOff>69057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732158" y="16418719"/>
          <a:ext cx="3257186" cy="11049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Responsável Técnico </a:t>
          </a:r>
          <a:br>
            <a:rPr lang="pt-BR" sz="1200"/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CREA: 5062487303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550601</xdr:colOff>
      <xdr:row>79</xdr:row>
      <xdr:rowOff>11906</xdr:rowOff>
    </xdr:from>
    <xdr:to>
      <xdr:col>2</xdr:col>
      <xdr:colOff>3679031</xdr:colOff>
      <xdr:row>84</xdr:row>
      <xdr:rowOff>107156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169851" y="16252031"/>
          <a:ext cx="3128430" cy="11191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Elaine de Medeiros Arantes Galvão</a:t>
          </a:r>
        </a:p>
        <a:p>
          <a:pPr algn="ctr"/>
          <a:r>
            <a:rPr lang="pt-BR" sz="1200" baseline="0"/>
            <a:t>Secretária da Educação</a:t>
          </a:r>
        </a:p>
        <a:p>
          <a:pPr algn="ctr"/>
          <a:endParaRPr lang="pt-BR" sz="12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100-0000F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1715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3" name="Picture 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1715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609600</xdr:colOff>
      <xdr:row>27</xdr:row>
      <xdr:rowOff>156878</xdr:rowOff>
    </xdr:from>
    <xdr:to>
      <xdr:col>8</xdr:col>
      <xdr:colOff>172572</xdr:colOff>
      <xdr:row>33</xdr:row>
      <xdr:rowOff>22407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391275" y="6662453"/>
          <a:ext cx="3706347" cy="9037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</a:t>
          </a:r>
          <a:endParaRPr lang="pt-BR" sz="1200"/>
        </a:p>
      </xdr:txBody>
    </xdr:sp>
    <xdr:clientData/>
  </xdr:twoCellAnchor>
  <xdr:twoCellAnchor>
    <xdr:from>
      <xdr:col>1</xdr:col>
      <xdr:colOff>673100</xdr:colOff>
      <xdr:row>28</xdr:row>
      <xdr:rowOff>0</xdr:rowOff>
    </xdr:from>
    <xdr:to>
      <xdr:col>2</xdr:col>
      <xdr:colOff>1319306</xdr:colOff>
      <xdr:row>32</xdr:row>
      <xdr:rowOff>150159</xdr:rowOff>
    </xdr:to>
    <xdr:sp macro="" textlink="">
      <xdr:nvSpPr>
        <xdr:cNvPr id="5" name="CaixaDeTexto 4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387475" y="6667500"/>
          <a:ext cx="3560856" cy="8645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0</xdr:row>
      <xdr:rowOff>57150</xdr:rowOff>
    </xdr:from>
    <xdr:to>
      <xdr:col>1</xdr:col>
      <xdr:colOff>1638300</xdr:colOff>
      <xdr:row>4</xdr:row>
      <xdr:rowOff>133350</xdr:rowOff>
    </xdr:to>
    <xdr:pic>
      <xdr:nvPicPr>
        <xdr:cNvPr id="10" name="Picture 1">
          <a:extLst>
            <a:ext uri="{FF2B5EF4-FFF2-40B4-BE49-F238E27FC236}">
              <a16:creationId xmlns="" xmlns:a16="http://schemas.microsoft.com/office/drawing/2014/main" id="{00000000-0008-0000-0100-0000F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81100" y="57150"/>
          <a:ext cx="104775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609600</xdr:colOff>
      <xdr:row>29</xdr:row>
      <xdr:rowOff>128303</xdr:rowOff>
    </xdr:from>
    <xdr:to>
      <xdr:col>12</xdr:col>
      <xdr:colOff>1020297</xdr:colOff>
      <xdr:row>34</xdr:row>
      <xdr:rowOff>155757</xdr:rowOff>
    </xdr:to>
    <xdr:sp macro="" textlink="">
      <xdr:nvSpPr>
        <xdr:cNvPr id="12" name="CaixaDeTexto 11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9667875" y="5262278"/>
          <a:ext cx="2963397" cy="9037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</a:t>
          </a:r>
          <a:endParaRPr lang="pt-BR" sz="1200"/>
        </a:p>
      </xdr:txBody>
    </xdr:sp>
    <xdr:clientData/>
  </xdr:twoCellAnchor>
  <xdr:twoCellAnchor>
    <xdr:from>
      <xdr:col>2</xdr:col>
      <xdr:colOff>581025</xdr:colOff>
      <xdr:row>29</xdr:row>
      <xdr:rowOff>85725</xdr:rowOff>
    </xdr:from>
    <xdr:to>
      <xdr:col>6</xdr:col>
      <xdr:colOff>163047</xdr:colOff>
      <xdr:row>34</xdr:row>
      <xdr:rowOff>113179</xdr:rowOff>
    </xdr:to>
    <xdr:sp macro="" textlink="">
      <xdr:nvSpPr>
        <xdr:cNvPr id="15" name="CaixaDeTexto 14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3590925" y="5219700"/>
          <a:ext cx="2963397" cy="9037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Elaine de Medeiros Arantes Galvão</a:t>
          </a:r>
        </a:p>
        <a:p>
          <a:pPr algn="ctr"/>
          <a:r>
            <a:rPr lang="pt-BR" sz="1200"/>
            <a:t>Secretária Municipal de Educação</a:t>
          </a:r>
          <a:r>
            <a:rPr lang="pt-BR" sz="1200" baseline="0"/>
            <a:t> </a:t>
          </a:r>
          <a:endParaRPr lang="pt-BR" sz="12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ILA\Canaliza&#231;&#227;o%20pacinho\Drenagem%20Pacinho%20-%20planilha%20de%20aditivo%20e%20glo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tila\Desktop\Prefeitura\Portal\or&#231;amento%20portal%20para%20caixa%20-%20sa&#237;da%20para%20sorocaba%20pr&#233;%20fabr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ronograma"/>
      <sheetName val="QCI"/>
      <sheetName val="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ronograma"/>
      <sheetName val="QCI"/>
      <sheetName val="BDI"/>
    </sheetNames>
    <sheetDataSet>
      <sheetData sheetId="0" refreshError="1">
        <row r="7">
          <cell r="H7">
            <v>43055</v>
          </cell>
        </row>
        <row r="60">
          <cell r="A60" t="str">
            <v>VALOR TOTAL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2"/>
  <sheetViews>
    <sheetView view="pageBreakPreview" topLeftCell="A61" zoomScale="80" zoomScaleNormal="80" zoomScaleSheetLayoutView="80" workbookViewId="0">
      <selection activeCell="J23" sqref="J23"/>
    </sheetView>
  </sheetViews>
  <sheetFormatPr defaultColWidth="8.85546875" defaultRowHeight="15" x14ac:dyDescent="0.2"/>
  <cols>
    <col min="1" max="1" width="10.28515625" style="2" customWidth="1"/>
    <col min="2" max="2" width="14" style="50" customWidth="1"/>
    <col min="3" max="3" width="86" style="5" customWidth="1"/>
    <col min="4" max="4" width="8.28515625" style="50" customWidth="1"/>
    <col min="5" max="5" width="14.28515625" style="77" customWidth="1"/>
    <col min="6" max="6" width="14.5703125" style="1" customWidth="1"/>
    <col min="7" max="7" width="13.7109375" style="86" customWidth="1"/>
    <col min="8" max="8" width="24.7109375" style="3" customWidth="1"/>
    <col min="9" max="9" width="25.42578125" style="3" hidden="1" customWidth="1"/>
    <col min="10" max="10" width="30.28515625" style="3" customWidth="1"/>
    <col min="11" max="16384" width="8.85546875" style="3"/>
  </cols>
  <sheetData>
    <row r="1" spans="1:10" s="6" customFormat="1" ht="20.25" x14ac:dyDescent="0.3">
      <c r="A1" s="20"/>
      <c r="B1" s="52"/>
      <c r="C1" s="266" t="s">
        <v>5</v>
      </c>
      <c r="D1" s="266"/>
      <c r="E1" s="266"/>
      <c r="F1" s="266"/>
      <c r="G1" s="266"/>
      <c r="H1" s="267"/>
    </row>
    <row r="2" spans="1:10" ht="20.25" x14ac:dyDescent="0.3">
      <c r="A2" s="21"/>
      <c r="C2" s="268" t="s">
        <v>18</v>
      </c>
      <c r="D2" s="268"/>
      <c r="E2" s="268"/>
      <c r="F2" s="268"/>
      <c r="G2" s="268"/>
      <c r="H2" s="269"/>
    </row>
    <row r="3" spans="1:10" s="7" customFormat="1" ht="12.75" x14ac:dyDescent="0.2">
      <c r="A3" s="17"/>
      <c r="B3" s="50"/>
      <c r="C3" s="98"/>
      <c r="D3" s="98"/>
      <c r="E3" s="98"/>
      <c r="F3" s="98"/>
      <c r="G3" s="98"/>
      <c r="H3" s="26"/>
    </row>
    <row r="4" spans="1:10" s="7" customFormat="1" ht="18" x14ac:dyDescent="0.25">
      <c r="A4" s="22"/>
      <c r="B4" s="50"/>
      <c r="C4" s="270" t="s">
        <v>2</v>
      </c>
      <c r="D4" s="270"/>
      <c r="E4" s="270"/>
      <c r="F4" s="270"/>
      <c r="G4" s="270"/>
      <c r="H4" s="271"/>
    </row>
    <row r="5" spans="1:10" s="7" customFormat="1" ht="13.5" thickBot="1" x14ac:dyDescent="0.25">
      <c r="A5" s="23"/>
      <c r="B5" s="51"/>
      <c r="C5" s="99"/>
      <c r="D5" s="99"/>
      <c r="E5" s="99"/>
      <c r="F5" s="99"/>
      <c r="G5" s="99"/>
      <c r="H5" s="24"/>
    </row>
    <row r="6" spans="1:10" ht="16.5" thickBot="1" x14ac:dyDescent="0.3">
      <c r="A6" s="15"/>
      <c r="B6" s="40"/>
      <c r="C6" s="15"/>
      <c r="D6" s="40"/>
      <c r="E6" s="16"/>
      <c r="F6" s="16"/>
      <c r="G6" s="60"/>
    </row>
    <row r="7" spans="1:10" ht="15.75" x14ac:dyDescent="0.2">
      <c r="A7" s="264" t="s">
        <v>13</v>
      </c>
      <c r="B7" s="265"/>
      <c r="C7" s="205" t="s">
        <v>130</v>
      </c>
      <c r="D7" s="100"/>
      <c r="E7" s="100"/>
      <c r="F7" s="90" t="s">
        <v>11</v>
      </c>
      <c r="G7" s="90" t="s">
        <v>11</v>
      </c>
      <c r="H7" s="53">
        <v>44449</v>
      </c>
    </row>
    <row r="8" spans="1:10" ht="15.75" x14ac:dyDescent="0.2">
      <c r="A8" s="96"/>
      <c r="B8" s="97"/>
      <c r="C8" s="203"/>
      <c r="D8" s="101"/>
      <c r="E8" s="101"/>
      <c r="F8" s="91" t="s">
        <v>10</v>
      </c>
      <c r="G8" s="91" t="s">
        <v>10</v>
      </c>
      <c r="H8" s="54">
        <v>0.3</v>
      </c>
    </row>
    <row r="9" spans="1:10" ht="16.5" thickBot="1" x14ac:dyDescent="0.3">
      <c r="A9" s="260" t="s">
        <v>12</v>
      </c>
      <c r="B9" s="261"/>
      <c r="C9" s="88" t="s">
        <v>173</v>
      </c>
      <c r="D9" s="93"/>
      <c r="E9" s="93"/>
      <c r="F9" s="55" t="s">
        <v>14</v>
      </c>
      <c r="G9" s="55" t="s">
        <v>14</v>
      </c>
      <c r="H9" s="42">
        <v>44228</v>
      </c>
    </row>
    <row r="10" spans="1:10" ht="16.5" thickBot="1" x14ac:dyDescent="0.3">
      <c r="A10" s="56"/>
      <c r="B10" s="57"/>
      <c r="C10" s="58"/>
      <c r="D10" s="57"/>
      <c r="E10" s="72"/>
      <c r="F10" s="59"/>
      <c r="G10" s="60"/>
      <c r="H10" s="61"/>
    </row>
    <row r="11" spans="1:10" s="11" customFormat="1" ht="15.75" x14ac:dyDescent="0.25">
      <c r="A11" s="62" t="s">
        <v>0</v>
      </c>
      <c r="B11" s="63" t="s">
        <v>116</v>
      </c>
      <c r="C11" s="92" t="s">
        <v>6</v>
      </c>
      <c r="D11" s="90" t="s">
        <v>3</v>
      </c>
      <c r="E11" s="73" t="s">
        <v>8</v>
      </c>
      <c r="F11" s="64" t="s">
        <v>4</v>
      </c>
      <c r="G11" s="43" t="s">
        <v>120</v>
      </c>
      <c r="H11" s="65" t="s">
        <v>9</v>
      </c>
    </row>
    <row r="12" spans="1:10" x14ac:dyDescent="0.2">
      <c r="A12" s="66"/>
      <c r="B12" s="67"/>
      <c r="C12" s="68"/>
      <c r="D12" s="67"/>
      <c r="E12" s="74"/>
      <c r="F12" s="69"/>
      <c r="G12" s="70"/>
      <c r="H12" s="71"/>
      <c r="J12" s="36"/>
    </row>
    <row r="13" spans="1:10" s="12" customFormat="1" ht="15.75" x14ac:dyDescent="0.2">
      <c r="A13" s="44">
        <v>1</v>
      </c>
      <c r="B13" s="89"/>
      <c r="C13" s="35" t="s">
        <v>26</v>
      </c>
      <c r="D13" s="89"/>
      <c r="E13" s="75"/>
      <c r="F13" s="89"/>
      <c r="G13"/>
      <c r="H13" s="45">
        <f>SUM(H14:H19)</f>
        <v>31170.7</v>
      </c>
      <c r="I13" s="14"/>
    </row>
    <row r="14" spans="1:10" s="37" customFormat="1" x14ac:dyDescent="0.2">
      <c r="A14" s="46" t="s">
        <v>1</v>
      </c>
      <c r="B14" s="106" t="s">
        <v>22</v>
      </c>
      <c r="C14" s="121" t="s">
        <v>23</v>
      </c>
      <c r="D14" s="109" t="s">
        <v>17</v>
      </c>
      <c r="E14" s="114">
        <v>6</v>
      </c>
      <c r="F14" s="108">
        <f>ROUND((G14*(1+$H$8)),2)</f>
        <v>455</v>
      </c>
      <c r="G14" s="103">
        <v>350</v>
      </c>
      <c r="H14" s="47">
        <f>ROUND((F14*E14),2)</f>
        <v>2730</v>
      </c>
      <c r="J14" s="119"/>
    </row>
    <row r="15" spans="1:10" s="37" customFormat="1" x14ac:dyDescent="0.2">
      <c r="A15" s="46" t="s">
        <v>24</v>
      </c>
      <c r="B15" s="107" t="s">
        <v>36</v>
      </c>
      <c r="C15" s="102" t="s">
        <v>37</v>
      </c>
      <c r="D15" s="111" t="s">
        <v>17</v>
      </c>
      <c r="E15" s="114">
        <f>1089-150</f>
        <v>939</v>
      </c>
      <c r="F15" s="108">
        <f t="shared" ref="F15:F19" si="0">ROUND((G15*(1+$H$8)),2)</f>
        <v>14.5</v>
      </c>
      <c r="G15" s="103">
        <v>11.15</v>
      </c>
      <c r="H15" s="47">
        <f t="shared" ref="H15:H19" si="1">ROUND((F15*E15),2)</f>
        <v>13615.5</v>
      </c>
      <c r="J15" s="38"/>
    </row>
    <row r="16" spans="1:10" s="37" customFormat="1" x14ac:dyDescent="0.2">
      <c r="A16" s="46" t="s">
        <v>25</v>
      </c>
      <c r="B16" s="107" t="s">
        <v>49</v>
      </c>
      <c r="C16" s="102" t="s">
        <v>50</v>
      </c>
      <c r="D16" s="111" t="s">
        <v>17</v>
      </c>
      <c r="E16" s="114">
        <f>1089-150</f>
        <v>939</v>
      </c>
      <c r="F16" s="108">
        <f t="shared" si="0"/>
        <v>7.8</v>
      </c>
      <c r="G16" s="103">
        <v>6</v>
      </c>
      <c r="H16" s="47">
        <f t="shared" si="1"/>
        <v>7324.2</v>
      </c>
      <c r="J16" s="38"/>
    </row>
    <row r="17" spans="1:10" s="37" customFormat="1" ht="25.5" x14ac:dyDescent="0.2">
      <c r="A17" s="46" t="s">
        <v>27</v>
      </c>
      <c r="B17" s="107" t="s">
        <v>51</v>
      </c>
      <c r="C17" s="102" t="s">
        <v>52</v>
      </c>
      <c r="D17" s="111" t="s">
        <v>28</v>
      </c>
      <c r="E17" s="114">
        <v>60</v>
      </c>
      <c r="F17" s="108">
        <f t="shared" si="0"/>
        <v>111.8</v>
      </c>
      <c r="G17" s="103">
        <v>86</v>
      </c>
      <c r="H17" s="47">
        <f t="shared" si="1"/>
        <v>6708</v>
      </c>
      <c r="J17" s="38"/>
    </row>
    <row r="18" spans="1:10" s="37" customFormat="1" x14ac:dyDescent="0.2">
      <c r="A18" s="104" t="s">
        <v>31</v>
      </c>
      <c r="B18" s="107" t="s">
        <v>108</v>
      </c>
      <c r="C18" s="102" t="s">
        <v>109</v>
      </c>
      <c r="D18" s="111" t="s">
        <v>29</v>
      </c>
      <c r="E18" s="114">
        <v>22</v>
      </c>
      <c r="F18" s="108">
        <f t="shared" si="0"/>
        <v>19.5</v>
      </c>
      <c r="G18" s="103">
        <v>15</v>
      </c>
      <c r="H18" s="47">
        <f t="shared" si="1"/>
        <v>429</v>
      </c>
      <c r="J18" s="38"/>
    </row>
    <row r="19" spans="1:10" s="37" customFormat="1" x14ac:dyDescent="0.2">
      <c r="A19" s="104" t="s">
        <v>32</v>
      </c>
      <c r="B19" s="107" t="s">
        <v>108</v>
      </c>
      <c r="C19" s="102" t="s">
        <v>110</v>
      </c>
      <c r="D19" s="111" t="s">
        <v>29</v>
      </c>
      <c r="E19" s="114">
        <v>70</v>
      </c>
      <c r="F19" s="108">
        <f t="shared" si="0"/>
        <v>5.2</v>
      </c>
      <c r="G19" s="103">
        <v>4</v>
      </c>
      <c r="H19" s="47">
        <f t="shared" si="1"/>
        <v>364</v>
      </c>
      <c r="J19" s="38"/>
    </row>
    <row r="20" spans="1:10" s="37" customFormat="1" ht="15.75" x14ac:dyDescent="0.2">
      <c r="A20" s="44">
        <v>2</v>
      </c>
      <c r="B20" s="89"/>
      <c r="C20" s="35" t="s">
        <v>195</v>
      </c>
      <c r="D20" s="110"/>
      <c r="E20" s="113"/>
      <c r="F20" s="113"/>
      <c r="G20">
        <v>0</v>
      </c>
      <c r="H20" s="45">
        <f>SUM(H21:I30)</f>
        <v>142492.88</v>
      </c>
      <c r="J20" s="38"/>
    </row>
    <row r="21" spans="1:10" s="84" customFormat="1" ht="25.5" x14ac:dyDescent="0.2">
      <c r="A21" s="83" t="s">
        <v>33</v>
      </c>
      <c r="B21" s="107" t="s">
        <v>56</v>
      </c>
      <c r="C21" s="102" t="s">
        <v>111</v>
      </c>
      <c r="D21" s="111" t="s">
        <v>17</v>
      </c>
      <c r="E21" s="114">
        <f>1089-150</f>
        <v>939</v>
      </c>
      <c r="F21" s="108">
        <v>42</v>
      </c>
      <c r="G21" s="103">
        <v>93.881</v>
      </c>
      <c r="H21" s="47">
        <f>ROUND((F21*E21),2)</f>
        <v>39438</v>
      </c>
      <c r="J21" s="85"/>
    </row>
    <row r="22" spans="1:10" s="84" customFormat="1" ht="25.5" x14ac:dyDescent="0.2">
      <c r="A22" s="83" t="s">
        <v>81</v>
      </c>
      <c r="B22" s="107" t="s">
        <v>56</v>
      </c>
      <c r="C22" s="102" t="s">
        <v>112</v>
      </c>
      <c r="D22" s="111" t="s">
        <v>17</v>
      </c>
      <c r="E22" s="114">
        <v>120</v>
      </c>
      <c r="F22" s="108">
        <v>72</v>
      </c>
      <c r="G22" s="103">
        <v>93.881</v>
      </c>
      <c r="H22" s="47">
        <f>ROUND((F22*E22),2)</f>
        <v>8640</v>
      </c>
      <c r="J22" s="85"/>
    </row>
    <row r="23" spans="1:10" s="84" customFormat="1" x14ac:dyDescent="0.2">
      <c r="A23" s="83" t="s">
        <v>82</v>
      </c>
      <c r="B23" s="107" t="s">
        <v>58</v>
      </c>
      <c r="C23" s="102" t="s">
        <v>59</v>
      </c>
      <c r="D23" s="111" t="s">
        <v>17</v>
      </c>
      <c r="E23" s="114">
        <f>1089-150</f>
        <v>939</v>
      </c>
      <c r="F23" s="108">
        <f>ROUND((G23*(1+$H$8)),2)</f>
        <v>46.8</v>
      </c>
      <c r="G23" s="103">
        <v>36</v>
      </c>
      <c r="H23" s="47">
        <f t="shared" ref="H23:H30" si="2">ROUND((F23*E23),2)</f>
        <v>43945.2</v>
      </c>
      <c r="J23" s="85"/>
    </row>
    <row r="24" spans="1:10" s="84" customFormat="1" x14ac:dyDescent="0.2">
      <c r="A24" s="83" t="s">
        <v>83</v>
      </c>
      <c r="B24" s="107" t="s">
        <v>60</v>
      </c>
      <c r="C24" s="102" t="s">
        <v>61</v>
      </c>
      <c r="D24" s="111" t="s">
        <v>21</v>
      </c>
      <c r="E24" s="115">
        <v>97</v>
      </c>
      <c r="F24" s="108">
        <f t="shared" ref="F24:F75" si="3">ROUND((G24*(1+$H$8)),2)</f>
        <v>24.7</v>
      </c>
      <c r="G24" s="103">
        <v>19</v>
      </c>
      <c r="H24" s="47">
        <f t="shared" si="2"/>
        <v>2395.9</v>
      </c>
      <c r="J24" s="85"/>
    </row>
    <row r="25" spans="1:10" s="84" customFormat="1" ht="25.5" x14ac:dyDescent="0.2">
      <c r="A25" s="83" t="s">
        <v>84</v>
      </c>
      <c r="B25" s="107" t="s">
        <v>42</v>
      </c>
      <c r="C25" s="102" t="s">
        <v>113</v>
      </c>
      <c r="D25" s="111" t="s">
        <v>17</v>
      </c>
      <c r="E25" s="116">
        <v>126.4</v>
      </c>
      <c r="F25" s="108">
        <f t="shared" si="3"/>
        <v>67.599999999999994</v>
      </c>
      <c r="G25" s="103">
        <v>52</v>
      </c>
      <c r="H25" s="47">
        <f t="shared" si="2"/>
        <v>8544.64</v>
      </c>
      <c r="J25" s="85"/>
    </row>
    <row r="26" spans="1:10" s="84" customFormat="1" x14ac:dyDescent="0.2">
      <c r="A26" s="83" t="s">
        <v>85</v>
      </c>
      <c r="B26" s="107" t="s">
        <v>20</v>
      </c>
      <c r="C26" s="102" t="s">
        <v>19</v>
      </c>
      <c r="D26" s="111" t="s">
        <v>17</v>
      </c>
      <c r="E26" s="115">
        <f>E25</f>
        <v>126.4</v>
      </c>
      <c r="F26" s="108">
        <f t="shared" si="3"/>
        <v>24.1</v>
      </c>
      <c r="G26" s="103">
        <v>18.54</v>
      </c>
      <c r="H26" s="47">
        <f t="shared" si="2"/>
        <v>3046.24</v>
      </c>
      <c r="J26" s="85"/>
    </row>
    <row r="27" spans="1:10" s="84" customFormat="1" x14ac:dyDescent="0.2">
      <c r="A27" s="83" t="s">
        <v>86</v>
      </c>
      <c r="B27" s="107" t="s">
        <v>63</v>
      </c>
      <c r="C27" s="102" t="s">
        <v>137</v>
      </c>
      <c r="D27" s="111" t="s">
        <v>21</v>
      </c>
      <c r="E27" s="115">
        <f>223-38</f>
        <v>185</v>
      </c>
      <c r="F27" s="108">
        <f t="shared" si="3"/>
        <v>27.22</v>
      </c>
      <c r="G27" s="103">
        <v>20.94</v>
      </c>
      <c r="H27" s="47">
        <f t="shared" si="2"/>
        <v>5035.7</v>
      </c>
      <c r="J27" s="85"/>
    </row>
    <row r="28" spans="1:10" s="84" customFormat="1" ht="25.5" x14ac:dyDescent="0.2">
      <c r="A28" s="83" t="s">
        <v>92</v>
      </c>
      <c r="B28" s="107" t="s">
        <v>64</v>
      </c>
      <c r="C28" s="102" t="s">
        <v>114</v>
      </c>
      <c r="D28" s="111" t="s">
        <v>17</v>
      </c>
      <c r="E28" s="115">
        <v>10</v>
      </c>
      <c r="F28" s="108">
        <f t="shared" si="3"/>
        <v>58.5</v>
      </c>
      <c r="G28" s="103">
        <v>45</v>
      </c>
      <c r="H28" s="47">
        <f t="shared" si="2"/>
        <v>585</v>
      </c>
      <c r="J28" s="85"/>
    </row>
    <row r="29" spans="1:10" s="84" customFormat="1" ht="25.5" x14ac:dyDescent="0.2">
      <c r="A29" s="83" t="s">
        <v>93</v>
      </c>
      <c r="B29" s="204" t="s">
        <v>62</v>
      </c>
      <c r="C29" s="102" t="s">
        <v>153</v>
      </c>
      <c r="D29" s="107" t="s">
        <v>21</v>
      </c>
      <c r="E29" s="115">
        <f>54-15</f>
        <v>39</v>
      </c>
      <c r="F29" s="108">
        <f t="shared" si="3"/>
        <v>91</v>
      </c>
      <c r="G29" s="103">
        <v>70</v>
      </c>
      <c r="H29" s="47">
        <f t="shared" si="2"/>
        <v>3549</v>
      </c>
      <c r="J29" s="85"/>
    </row>
    <row r="30" spans="1:10" s="84" customFormat="1" ht="25.5" x14ac:dyDescent="0.2">
      <c r="A30" s="83" t="s">
        <v>115</v>
      </c>
      <c r="B30" s="204" t="s">
        <v>65</v>
      </c>
      <c r="C30" s="102" t="s">
        <v>94</v>
      </c>
      <c r="D30" s="111" t="s">
        <v>17</v>
      </c>
      <c r="E30" s="115">
        <v>1080</v>
      </c>
      <c r="F30" s="108">
        <f t="shared" si="3"/>
        <v>25.29</v>
      </c>
      <c r="G30" s="120">
        <v>19.45</v>
      </c>
      <c r="H30" s="47">
        <f t="shared" si="2"/>
        <v>27313.200000000001</v>
      </c>
      <c r="J30" s="85"/>
    </row>
    <row r="31" spans="1:10" s="31" customFormat="1" ht="15.75" x14ac:dyDescent="0.2">
      <c r="A31" s="48">
        <v>3</v>
      </c>
      <c r="B31" s="89"/>
      <c r="C31" s="35" t="s">
        <v>16</v>
      </c>
      <c r="D31" s="110"/>
      <c r="E31" s="113"/>
      <c r="F31" s="112"/>
      <c r="G31"/>
      <c r="H31" s="45">
        <f>SUM(H32:I37)</f>
        <v>15757.47</v>
      </c>
      <c r="I31" s="32"/>
    </row>
    <row r="32" spans="1:10" s="33" customFormat="1" x14ac:dyDescent="0.2">
      <c r="A32" s="46" t="s">
        <v>34</v>
      </c>
      <c r="B32" s="107" t="s">
        <v>72</v>
      </c>
      <c r="C32" s="102" t="s">
        <v>73</v>
      </c>
      <c r="D32" s="111" t="s">
        <v>21</v>
      </c>
      <c r="E32" s="117">
        <v>1000</v>
      </c>
      <c r="F32" s="108">
        <f t="shared" si="3"/>
        <v>2.67</v>
      </c>
      <c r="G32" s="103">
        <v>2.0499999999999998</v>
      </c>
      <c r="H32" s="47">
        <f t="shared" ref="H32:H41" si="4">ROUND((F32*E32),2)</f>
        <v>2670</v>
      </c>
      <c r="I32" s="34"/>
    </row>
    <row r="33" spans="1:9" s="33" customFormat="1" x14ac:dyDescent="0.2">
      <c r="A33" s="46" t="s">
        <v>35</v>
      </c>
      <c r="B33" s="107" t="s">
        <v>74</v>
      </c>
      <c r="C33" s="102" t="s">
        <v>75</v>
      </c>
      <c r="D33" s="111" t="s">
        <v>21</v>
      </c>
      <c r="E33" s="117">
        <v>800</v>
      </c>
      <c r="F33" s="108">
        <f t="shared" si="3"/>
        <v>3.35</v>
      </c>
      <c r="G33" s="103">
        <v>2.58</v>
      </c>
      <c r="H33" s="47">
        <f t="shared" si="4"/>
        <v>2680</v>
      </c>
      <c r="I33" s="34"/>
    </row>
    <row r="34" spans="1:9" s="33" customFormat="1" x14ac:dyDescent="0.2">
      <c r="A34" s="46" t="s">
        <v>87</v>
      </c>
      <c r="B34" s="107" t="s">
        <v>76</v>
      </c>
      <c r="C34" s="102" t="s">
        <v>77</v>
      </c>
      <c r="D34" s="111" t="s">
        <v>21</v>
      </c>
      <c r="E34" s="117">
        <v>200</v>
      </c>
      <c r="F34" s="108">
        <f t="shared" si="3"/>
        <v>4.0599999999999996</v>
      </c>
      <c r="G34" s="103">
        <v>3.12</v>
      </c>
      <c r="H34" s="219">
        <f t="shared" si="4"/>
        <v>812</v>
      </c>
      <c r="I34" s="34"/>
    </row>
    <row r="35" spans="1:9" s="33" customFormat="1" ht="25.5" x14ac:dyDescent="0.2">
      <c r="A35" s="46" t="s">
        <v>88</v>
      </c>
      <c r="B35" s="107" t="s">
        <v>78</v>
      </c>
      <c r="C35" s="102" t="s">
        <v>79</v>
      </c>
      <c r="D35" s="111" t="s">
        <v>29</v>
      </c>
      <c r="E35" s="117">
        <v>70</v>
      </c>
      <c r="F35" s="108">
        <f t="shared" si="3"/>
        <v>93.29</v>
      </c>
      <c r="G35" s="103">
        <v>71.760000000000005</v>
      </c>
      <c r="H35" s="219">
        <f t="shared" si="4"/>
        <v>6530.3</v>
      </c>
      <c r="I35" s="34"/>
    </row>
    <row r="36" spans="1:9" s="33" customFormat="1" ht="45" x14ac:dyDescent="0.2">
      <c r="A36" s="46" t="s">
        <v>131</v>
      </c>
      <c r="B36" s="211" t="s">
        <v>135</v>
      </c>
      <c r="C36" s="210" t="s">
        <v>136</v>
      </c>
      <c r="D36" s="207" t="s">
        <v>29</v>
      </c>
      <c r="E36" s="208">
        <v>1</v>
      </c>
      <c r="F36" s="108">
        <f t="shared" si="3"/>
        <v>1894.58</v>
      </c>
      <c r="G36" s="103">
        <v>1457.37</v>
      </c>
      <c r="H36" s="219">
        <f t="shared" si="4"/>
        <v>1894.58</v>
      </c>
      <c r="I36" s="34"/>
    </row>
    <row r="37" spans="1:9" s="33" customFormat="1" ht="25.5" x14ac:dyDescent="0.2">
      <c r="A37" s="46" t="s">
        <v>134</v>
      </c>
      <c r="B37" s="209" t="s">
        <v>133</v>
      </c>
      <c r="C37" s="210" t="s">
        <v>132</v>
      </c>
      <c r="D37" s="209" t="s">
        <v>29</v>
      </c>
      <c r="E37" s="117">
        <v>1</v>
      </c>
      <c r="F37" s="108">
        <f t="shared" si="3"/>
        <v>1170.5899999999999</v>
      </c>
      <c r="G37" s="103">
        <v>900.45</v>
      </c>
      <c r="H37" s="219">
        <f t="shared" si="4"/>
        <v>1170.5899999999999</v>
      </c>
      <c r="I37" s="34"/>
    </row>
    <row r="38" spans="1:9" s="33" customFormat="1" ht="15.75" x14ac:dyDescent="0.2">
      <c r="A38" s="212">
        <v>4</v>
      </c>
      <c r="B38" s="213"/>
      <c r="C38" s="214" t="s">
        <v>15</v>
      </c>
      <c r="D38" s="215"/>
      <c r="E38" s="216"/>
      <c r="F38" s="217"/>
      <c r="G38"/>
      <c r="H38" s="218">
        <f>SUM(H39:I45)</f>
        <v>88054.2</v>
      </c>
      <c r="I38" s="34"/>
    </row>
    <row r="39" spans="1:9" s="33" customFormat="1" x14ac:dyDescent="0.2">
      <c r="A39" s="104" t="s">
        <v>89</v>
      </c>
      <c r="B39" s="107" t="s">
        <v>69</v>
      </c>
      <c r="C39" s="102" t="s">
        <v>117</v>
      </c>
      <c r="D39" s="111" t="s">
        <v>17</v>
      </c>
      <c r="E39" s="118">
        <v>1448</v>
      </c>
      <c r="F39" s="108">
        <f t="shared" si="3"/>
        <v>20.8</v>
      </c>
      <c r="G39" s="103">
        <v>16</v>
      </c>
      <c r="H39" s="47">
        <f t="shared" si="4"/>
        <v>30118.400000000001</v>
      </c>
      <c r="I39" s="34"/>
    </row>
    <row r="40" spans="1:9" s="33" customFormat="1" x14ac:dyDescent="0.2">
      <c r="A40" s="104" t="s">
        <v>90</v>
      </c>
      <c r="B40" s="107" t="s">
        <v>69</v>
      </c>
      <c r="C40" s="102" t="s">
        <v>118</v>
      </c>
      <c r="D40" s="111" t="s">
        <v>17</v>
      </c>
      <c r="E40" s="118">
        <v>818.8</v>
      </c>
      <c r="F40" s="108">
        <f t="shared" si="3"/>
        <v>20.8</v>
      </c>
      <c r="G40" s="103">
        <v>16</v>
      </c>
      <c r="H40" s="47">
        <f t="shared" ref="H40" si="5">ROUND((F40*E40),2)</f>
        <v>17031.04</v>
      </c>
      <c r="I40" s="34"/>
    </row>
    <row r="41" spans="1:9" s="33" customFormat="1" x14ac:dyDescent="0.2">
      <c r="A41" s="104" t="s">
        <v>146</v>
      </c>
      <c r="B41" s="107" t="s">
        <v>45</v>
      </c>
      <c r="C41" s="102" t="s">
        <v>119</v>
      </c>
      <c r="D41" s="111" t="s">
        <v>17</v>
      </c>
      <c r="E41" s="118">
        <v>52</v>
      </c>
      <c r="F41" s="108">
        <f t="shared" si="3"/>
        <v>31.2</v>
      </c>
      <c r="G41" s="103">
        <v>24</v>
      </c>
      <c r="H41" s="105">
        <f t="shared" si="4"/>
        <v>1622.4</v>
      </c>
      <c r="I41" s="34"/>
    </row>
    <row r="42" spans="1:9" s="33" customFormat="1" ht="25.5" x14ac:dyDescent="0.2">
      <c r="A42" s="104" t="s">
        <v>91</v>
      </c>
      <c r="B42" s="107" t="s">
        <v>68</v>
      </c>
      <c r="C42" s="102" t="s">
        <v>152</v>
      </c>
      <c r="D42" s="111" t="s">
        <v>17</v>
      </c>
      <c r="E42" s="118">
        <f>143.36+20</f>
        <v>163.36000000000001</v>
      </c>
      <c r="F42" s="108">
        <f t="shared" si="3"/>
        <v>31.2</v>
      </c>
      <c r="G42" s="103">
        <v>24</v>
      </c>
      <c r="H42" s="105">
        <f t="shared" ref="H42:H45" si="6">ROUND((F42*E42),2)</f>
        <v>5096.83</v>
      </c>
      <c r="I42" s="34"/>
    </row>
    <row r="43" spans="1:9" s="33" customFormat="1" x14ac:dyDescent="0.2">
      <c r="A43" s="104" t="s">
        <v>147</v>
      </c>
      <c r="B43" s="107" t="s">
        <v>66</v>
      </c>
      <c r="C43" s="102" t="s">
        <v>67</v>
      </c>
      <c r="D43" s="111" t="s">
        <v>17</v>
      </c>
      <c r="E43" s="118">
        <v>647.79999999999995</v>
      </c>
      <c r="F43" s="108">
        <f t="shared" si="3"/>
        <v>31.2</v>
      </c>
      <c r="G43" s="103">
        <v>24</v>
      </c>
      <c r="H43" s="105">
        <f t="shared" si="6"/>
        <v>20211.36</v>
      </c>
      <c r="I43" s="34"/>
    </row>
    <row r="44" spans="1:9" s="33" customFormat="1" x14ac:dyDescent="0.2">
      <c r="A44" s="104" t="s">
        <v>148</v>
      </c>
      <c r="B44" s="107" t="s">
        <v>45</v>
      </c>
      <c r="C44" s="102" t="s">
        <v>150</v>
      </c>
      <c r="D44" s="111" t="s">
        <v>17</v>
      </c>
      <c r="E44" s="118">
        <v>419</v>
      </c>
      <c r="F44" s="108">
        <f t="shared" si="3"/>
        <v>31.2</v>
      </c>
      <c r="G44" s="103">
        <v>24</v>
      </c>
      <c r="H44" s="105">
        <f t="shared" si="6"/>
        <v>13072.8</v>
      </c>
      <c r="I44" s="34"/>
    </row>
    <row r="45" spans="1:9" s="33" customFormat="1" x14ac:dyDescent="0.2">
      <c r="A45" s="104" t="s">
        <v>149</v>
      </c>
      <c r="B45" s="107" t="s">
        <v>68</v>
      </c>
      <c r="C45" s="102" t="s">
        <v>151</v>
      </c>
      <c r="D45" s="111" t="s">
        <v>17</v>
      </c>
      <c r="E45" s="118">
        <f>28.89</f>
        <v>28.89</v>
      </c>
      <c r="F45" s="108">
        <f t="shared" si="3"/>
        <v>31.2</v>
      </c>
      <c r="G45" s="103">
        <v>24</v>
      </c>
      <c r="H45" s="105">
        <f t="shared" si="6"/>
        <v>901.37</v>
      </c>
      <c r="I45" s="34"/>
    </row>
    <row r="46" spans="1:9" s="33" customFormat="1" ht="15.75" x14ac:dyDescent="0.2">
      <c r="A46" s="48">
        <v>5</v>
      </c>
      <c r="B46" s="89"/>
      <c r="C46" s="35" t="s">
        <v>121</v>
      </c>
      <c r="D46" s="110"/>
      <c r="E46" s="113"/>
      <c r="F46" s="112"/>
      <c r="G46"/>
      <c r="H46" s="45">
        <f>SUM(H47)</f>
        <v>27781.919999999998</v>
      </c>
      <c r="I46" s="34"/>
    </row>
    <row r="47" spans="1:9" s="33" customFormat="1" ht="38.25" x14ac:dyDescent="0.2">
      <c r="A47" s="104" t="s">
        <v>122</v>
      </c>
      <c r="B47" s="107" t="s">
        <v>71</v>
      </c>
      <c r="C47" s="102" t="s">
        <v>145</v>
      </c>
      <c r="D47" s="111" t="s">
        <v>17</v>
      </c>
      <c r="E47" s="118">
        <v>327</v>
      </c>
      <c r="F47" s="108">
        <f t="shared" si="3"/>
        <v>84.96</v>
      </c>
      <c r="G47" s="228">
        <v>65.349999999999994</v>
      </c>
      <c r="H47" s="47">
        <f t="shared" ref="H47" si="7">ROUND((F47*E47),2)</f>
        <v>27781.919999999998</v>
      </c>
      <c r="I47" s="34"/>
    </row>
    <row r="48" spans="1:9" s="33" customFormat="1" ht="15.75" x14ac:dyDescent="0.2">
      <c r="A48" s="48">
        <v>6</v>
      </c>
      <c r="B48" s="89"/>
      <c r="C48" s="35" t="s">
        <v>123</v>
      </c>
      <c r="D48" s="110"/>
      <c r="E48" s="113"/>
      <c r="F48" s="112"/>
      <c r="G48" s="229"/>
      <c r="H48" s="45">
        <f>SUM(H49:H50)</f>
        <v>12002.8</v>
      </c>
      <c r="I48" s="34"/>
    </row>
    <row r="49" spans="1:9" s="33" customFormat="1" ht="38.25" x14ac:dyDescent="0.2">
      <c r="A49" s="104" t="s">
        <v>124</v>
      </c>
      <c r="B49" s="107" t="s">
        <v>46</v>
      </c>
      <c r="C49" s="102" t="s">
        <v>144</v>
      </c>
      <c r="D49" s="111" t="s">
        <v>17</v>
      </c>
      <c r="E49" s="118">
        <v>740</v>
      </c>
      <c r="F49" s="108">
        <f t="shared" si="3"/>
        <v>3.35</v>
      </c>
      <c r="G49" s="228">
        <v>2.58</v>
      </c>
      <c r="H49" s="47">
        <f t="shared" ref="H49" si="8">ROUND((F49*E49),2)</f>
        <v>2479</v>
      </c>
      <c r="I49" s="34"/>
    </row>
    <row r="50" spans="1:9" s="33" customFormat="1" x14ac:dyDescent="0.2">
      <c r="A50" s="104" t="s">
        <v>125</v>
      </c>
      <c r="B50" s="107" t="s">
        <v>70</v>
      </c>
      <c r="C50" s="102" t="s">
        <v>126</v>
      </c>
      <c r="D50" s="111" t="s">
        <v>17</v>
      </c>
      <c r="E50" s="118">
        <v>740</v>
      </c>
      <c r="F50" s="108">
        <f t="shared" si="3"/>
        <v>12.87</v>
      </c>
      <c r="G50" s="228">
        <v>9.9</v>
      </c>
      <c r="H50" s="47">
        <f t="shared" ref="H50" si="9">ROUND((F50*E50),2)</f>
        <v>9523.7999999999993</v>
      </c>
      <c r="I50" s="34"/>
    </row>
    <row r="51" spans="1:9" s="33" customFormat="1" ht="15.75" x14ac:dyDescent="0.2">
      <c r="A51" s="48">
        <v>7</v>
      </c>
      <c r="B51" s="220"/>
      <c r="C51" s="35" t="s">
        <v>139</v>
      </c>
      <c r="D51" s="221"/>
      <c r="E51" s="222"/>
      <c r="F51" s="223"/>
      <c r="G51" s="224"/>
      <c r="H51" s="45">
        <f>SUM(H52:I66)</f>
        <v>46378.53</v>
      </c>
      <c r="I51" s="34"/>
    </row>
    <row r="52" spans="1:9" s="33" customFormat="1" x14ac:dyDescent="0.2">
      <c r="A52" s="104" t="s">
        <v>129</v>
      </c>
      <c r="B52" s="107" t="s">
        <v>36</v>
      </c>
      <c r="C52" s="102" t="s">
        <v>37</v>
      </c>
      <c r="D52" s="111" t="s">
        <v>17</v>
      </c>
      <c r="E52" s="118">
        <v>150</v>
      </c>
      <c r="F52" s="108">
        <f t="shared" si="3"/>
        <v>14.5</v>
      </c>
      <c r="G52" s="116">
        <v>11.15</v>
      </c>
      <c r="H52" s="47">
        <f t="shared" ref="H52:H75" si="10">ROUND((F52*E52),2)</f>
        <v>2175</v>
      </c>
      <c r="I52" s="34"/>
    </row>
    <row r="53" spans="1:9" s="33" customFormat="1" x14ac:dyDescent="0.2">
      <c r="A53" s="104" t="s">
        <v>140</v>
      </c>
      <c r="B53" s="107" t="s">
        <v>49</v>
      </c>
      <c r="C53" s="102" t="s">
        <v>50</v>
      </c>
      <c r="D53" s="111" t="s">
        <v>17</v>
      </c>
      <c r="E53" s="118">
        <v>150</v>
      </c>
      <c r="F53" s="108">
        <f t="shared" si="3"/>
        <v>22.1</v>
      </c>
      <c r="G53" s="228">
        <v>17</v>
      </c>
      <c r="H53" s="47">
        <f t="shared" si="10"/>
        <v>3315</v>
      </c>
      <c r="I53" s="34"/>
    </row>
    <row r="54" spans="1:9" s="33" customFormat="1" ht="25.5" x14ac:dyDescent="0.2">
      <c r="A54" s="104" t="s">
        <v>141</v>
      </c>
      <c r="B54" s="107" t="s">
        <v>42</v>
      </c>
      <c r="C54" s="102" t="s">
        <v>154</v>
      </c>
      <c r="D54" s="111" t="s">
        <v>17</v>
      </c>
      <c r="E54" s="118">
        <v>19</v>
      </c>
      <c r="F54" s="108">
        <f t="shared" si="3"/>
        <v>67.599999999999994</v>
      </c>
      <c r="G54" s="116">
        <v>52</v>
      </c>
      <c r="H54" s="47">
        <f t="shared" si="10"/>
        <v>1284.4000000000001</v>
      </c>
      <c r="I54" s="34"/>
    </row>
    <row r="55" spans="1:9" s="33" customFormat="1" ht="25.5" x14ac:dyDescent="0.2">
      <c r="A55" s="104" t="s">
        <v>142</v>
      </c>
      <c r="B55" s="227" t="s">
        <v>53</v>
      </c>
      <c r="C55" s="230" t="s">
        <v>160</v>
      </c>
      <c r="D55" s="226" t="s">
        <v>156</v>
      </c>
      <c r="E55" s="118">
        <v>22</v>
      </c>
      <c r="F55" s="108">
        <f t="shared" si="3"/>
        <v>15.6</v>
      </c>
      <c r="G55" s="228">
        <v>12</v>
      </c>
      <c r="H55" s="47">
        <f t="shared" si="10"/>
        <v>343.2</v>
      </c>
      <c r="I55" s="34"/>
    </row>
    <row r="56" spans="1:9" s="33" customFormat="1" x14ac:dyDescent="0.2">
      <c r="A56" s="104" t="s">
        <v>143</v>
      </c>
      <c r="B56" s="227" t="s">
        <v>38</v>
      </c>
      <c r="C56" s="226" t="s">
        <v>39</v>
      </c>
      <c r="D56" s="226" t="s">
        <v>159</v>
      </c>
      <c r="E56" s="118">
        <v>1.6</v>
      </c>
      <c r="F56" s="108">
        <f t="shared" si="3"/>
        <v>202.94</v>
      </c>
      <c r="G56" s="206">
        <v>156.11000000000001</v>
      </c>
      <c r="H56" s="47">
        <f t="shared" si="10"/>
        <v>324.7</v>
      </c>
      <c r="I56" s="34"/>
    </row>
    <row r="57" spans="1:9" s="33" customFormat="1" x14ac:dyDescent="0.2">
      <c r="A57" s="104" t="s">
        <v>155</v>
      </c>
      <c r="B57" s="225" t="s">
        <v>190</v>
      </c>
      <c r="C57" s="226" t="s">
        <v>191</v>
      </c>
      <c r="D57" s="226" t="s">
        <v>159</v>
      </c>
      <c r="E57" s="118">
        <f>E58</f>
        <v>30</v>
      </c>
      <c r="F57" s="108">
        <f t="shared" si="3"/>
        <v>6.57</v>
      </c>
      <c r="G57" s="206">
        <v>5.05</v>
      </c>
      <c r="H57" s="47">
        <f t="shared" si="10"/>
        <v>197.1</v>
      </c>
      <c r="I57" s="34"/>
    </row>
    <row r="58" spans="1:9" s="33" customFormat="1" x14ac:dyDescent="0.2">
      <c r="A58" s="104" t="s">
        <v>158</v>
      </c>
      <c r="B58" s="107" t="s">
        <v>20</v>
      </c>
      <c r="C58" s="102" t="s">
        <v>19</v>
      </c>
      <c r="D58" s="111" t="s">
        <v>17</v>
      </c>
      <c r="E58" s="118">
        <v>30</v>
      </c>
      <c r="F58" s="108">
        <f t="shared" si="3"/>
        <v>24.1</v>
      </c>
      <c r="G58" s="116">
        <v>18.54</v>
      </c>
      <c r="H58" s="47">
        <f t="shared" si="10"/>
        <v>723</v>
      </c>
      <c r="I58" s="34"/>
    </row>
    <row r="59" spans="1:9" s="33" customFormat="1" x14ac:dyDescent="0.2">
      <c r="A59" s="104" t="s">
        <v>161</v>
      </c>
      <c r="B59" s="227" t="s">
        <v>40</v>
      </c>
      <c r="C59" s="226" t="s">
        <v>41</v>
      </c>
      <c r="D59" s="226" t="s">
        <v>157</v>
      </c>
      <c r="E59" s="118">
        <f>37*0.1*0.15+0.2</f>
        <v>0.75500000000000012</v>
      </c>
      <c r="F59" s="233">
        <f t="shared" si="3"/>
        <v>482.12</v>
      </c>
      <c r="G59" s="234">
        <v>370.86</v>
      </c>
      <c r="H59" s="47">
        <f t="shared" si="10"/>
        <v>364</v>
      </c>
      <c r="I59" s="34"/>
    </row>
    <row r="60" spans="1:9" s="33" customFormat="1" x14ac:dyDescent="0.2">
      <c r="A60" s="104" t="s">
        <v>162</v>
      </c>
      <c r="B60" s="227" t="s">
        <v>54</v>
      </c>
      <c r="C60" s="226" t="s">
        <v>55</v>
      </c>
      <c r="D60" s="231" t="s">
        <v>157</v>
      </c>
      <c r="E60" s="117">
        <f>E59</f>
        <v>0.75500000000000012</v>
      </c>
      <c r="F60" s="108">
        <f t="shared" si="3"/>
        <v>105.59</v>
      </c>
      <c r="G60" s="235">
        <v>81.22</v>
      </c>
      <c r="H60" s="47">
        <f t="shared" si="10"/>
        <v>79.72</v>
      </c>
      <c r="I60" s="34"/>
    </row>
    <row r="61" spans="1:9" s="33" customFormat="1" x14ac:dyDescent="0.2">
      <c r="A61" s="104" t="s">
        <v>164</v>
      </c>
      <c r="B61" s="227" t="s">
        <v>56</v>
      </c>
      <c r="C61" s="226" t="s">
        <v>57</v>
      </c>
      <c r="D61" s="231" t="s">
        <v>159</v>
      </c>
      <c r="E61" s="117">
        <v>150</v>
      </c>
      <c r="F61" s="108">
        <f t="shared" si="3"/>
        <v>149.03</v>
      </c>
      <c r="G61" s="235">
        <v>114.64</v>
      </c>
      <c r="H61" s="47">
        <f t="shared" si="10"/>
        <v>22354.5</v>
      </c>
      <c r="I61" s="34"/>
    </row>
    <row r="62" spans="1:9" s="33" customFormat="1" x14ac:dyDescent="0.2">
      <c r="A62" s="104" t="s">
        <v>165</v>
      </c>
      <c r="B62" s="107" t="s">
        <v>58</v>
      </c>
      <c r="C62" s="102" t="s">
        <v>59</v>
      </c>
      <c r="D62" s="232" t="s">
        <v>17</v>
      </c>
      <c r="E62" s="117">
        <f>E52</f>
        <v>150</v>
      </c>
      <c r="F62" s="108">
        <f t="shared" si="3"/>
        <v>46.8</v>
      </c>
      <c r="G62" s="103">
        <v>36</v>
      </c>
      <c r="H62" s="47">
        <f t="shared" si="10"/>
        <v>7020</v>
      </c>
      <c r="I62" s="34"/>
    </row>
    <row r="63" spans="1:9" s="33" customFormat="1" x14ac:dyDescent="0.2">
      <c r="A63" s="104" t="s">
        <v>166</v>
      </c>
      <c r="B63" s="107" t="s">
        <v>60</v>
      </c>
      <c r="C63" s="102" t="s">
        <v>61</v>
      </c>
      <c r="D63" s="111" t="s">
        <v>21</v>
      </c>
      <c r="E63" s="117"/>
      <c r="F63" s="108">
        <f t="shared" si="3"/>
        <v>24.7</v>
      </c>
      <c r="G63" s="103">
        <v>19</v>
      </c>
      <c r="H63" s="47">
        <f t="shared" si="10"/>
        <v>0</v>
      </c>
      <c r="I63" s="34"/>
    </row>
    <row r="64" spans="1:9" s="33" customFormat="1" x14ac:dyDescent="0.2">
      <c r="A64" s="104" t="s">
        <v>167</v>
      </c>
      <c r="B64" s="227" t="s">
        <v>30</v>
      </c>
      <c r="C64" s="230" t="s">
        <v>163</v>
      </c>
      <c r="D64" s="231" t="s">
        <v>159</v>
      </c>
      <c r="E64" s="117">
        <v>77.17</v>
      </c>
      <c r="F64" s="108">
        <f t="shared" si="3"/>
        <v>75.14</v>
      </c>
      <c r="G64" s="235">
        <v>57.8</v>
      </c>
      <c r="H64" s="47">
        <f t="shared" si="10"/>
        <v>5798.55</v>
      </c>
      <c r="I64" s="34"/>
    </row>
    <row r="65" spans="1:10" s="33" customFormat="1" x14ac:dyDescent="0.2">
      <c r="A65" s="104" t="s">
        <v>168</v>
      </c>
      <c r="B65" s="107" t="s">
        <v>63</v>
      </c>
      <c r="C65" s="102" t="s">
        <v>137</v>
      </c>
      <c r="D65" s="111" t="s">
        <v>21</v>
      </c>
      <c r="E65" s="236">
        <v>38</v>
      </c>
      <c r="F65" s="108">
        <f t="shared" si="3"/>
        <v>27.22</v>
      </c>
      <c r="G65" s="103">
        <v>20.94</v>
      </c>
      <c r="H65" s="47">
        <f t="shared" si="10"/>
        <v>1034.3599999999999</v>
      </c>
      <c r="I65" s="34"/>
    </row>
    <row r="66" spans="1:10" s="33" customFormat="1" ht="25.5" x14ac:dyDescent="0.2">
      <c r="A66" s="104" t="s">
        <v>189</v>
      </c>
      <c r="B66" s="204" t="s">
        <v>62</v>
      </c>
      <c r="C66" s="102" t="s">
        <v>153</v>
      </c>
      <c r="D66" s="107" t="s">
        <v>21</v>
      </c>
      <c r="E66" s="236">
        <v>15</v>
      </c>
      <c r="F66" s="108">
        <f t="shared" si="3"/>
        <v>91</v>
      </c>
      <c r="G66" s="103">
        <v>70</v>
      </c>
      <c r="H66" s="47">
        <f t="shared" si="10"/>
        <v>1365</v>
      </c>
      <c r="I66" s="34"/>
    </row>
    <row r="67" spans="1:10" s="33" customFormat="1" ht="15.75" x14ac:dyDescent="0.2">
      <c r="A67" s="48">
        <v>8</v>
      </c>
      <c r="B67" s="89"/>
      <c r="C67" s="35" t="s">
        <v>169</v>
      </c>
      <c r="D67" s="110"/>
      <c r="E67" s="216"/>
      <c r="F67" s="217"/>
      <c r="G67"/>
      <c r="H67" s="45">
        <f>SUM(H68:H70)</f>
        <v>16685.900000000001</v>
      </c>
      <c r="I67" s="34"/>
    </row>
    <row r="68" spans="1:10" s="33" customFormat="1" x14ac:dyDescent="0.2">
      <c r="A68" s="104" t="s">
        <v>138</v>
      </c>
      <c r="B68" s="225" t="s">
        <v>47</v>
      </c>
      <c r="C68" s="226" t="s">
        <v>48</v>
      </c>
      <c r="D68" s="226" t="s">
        <v>157</v>
      </c>
      <c r="E68" s="237">
        <f>12*0.2</f>
        <v>2.4000000000000004</v>
      </c>
      <c r="F68" s="108">
        <f t="shared" si="3"/>
        <v>72.489999999999995</v>
      </c>
      <c r="G68" s="206">
        <v>55.76</v>
      </c>
      <c r="H68" s="47">
        <f t="shared" si="10"/>
        <v>173.98</v>
      </c>
      <c r="I68" s="34"/>
    </row>
    <row r="69" spans="1:10" s="33" customFormat="1" x14ac:dyDescent="0.2">
      <c r="A69" s="104" t="s">
        <v>170</v>
      </c>
      <c r="B69" s="225" t="s">
        <v>43</v>
      </c>
      <c r="C69" s="226" t="s">
        <v>44</v>
      </c>
      <c r="D69" s="226" t="s">
        <v>159</v>
      </c>
      <c r="E69" s="237">
        <v>12.6</v>
      </c>
      <c r="F69" s="108">
        <f t="shared" si="3"/>
        <v>1248.07</v>
      </c>
      <c r="G69" s="206">
        <v>960.05</v>
      </c>
      <c r="H69" s="47">
        <f t="shared" si="10"/>
        <v>15725.68</v>
      </c>
      <c r="I69" s="34"/>
    </row>
    <row r="70" spans="1:10" s="33" customFormat="1" x14ac:dyDescent="0.2">
      <c r="A70" s="104" t="s">
        <v>171</v>
      </c>
      <c r="B70" s="107" t="s">
        <v>68</v>
      </c>
      <c r="C70" s="102" t="s">
        <v>172</v>
      </c>
      <c r="D70" s="111" t="s">
        <v>17</v>
      </c>
      <c r="E70" s="236">
        <f>E69*2</f>
        <v>25.2</v>
      </c>
      <c r="F70" s="108">
        <f t="shared" si="3"/>
        <v>31.2</v>
      </c>
      <c r="G70" s="103">
        <v>24</v>
      </c>
      <c r="H70" s="47">
        <f t="shared" si="10"/>
        <v>786.24</v>
      </c>
      <c r="I70" s="34"/>
    </row>
    <row r="71" spans="1:10" s="33" customFormat="1" ht="15.75" x14ac:dyDescent="0.2">
      <c r="A71" s="48">
        <v>9</v>
      </c>
      <c r="B71" s="89"/>
      <c r="C71" s="35" t="s">
        <v>175</v>
      </c>
      <c r="D71" s="110"/>
      <c r="E71" s="216"/>
      <c r="F71" s="217"/>
      <c r="G71"/>
      <c r="H71" s="45">
        <f>SUM(H72:I75)</f>
        <v>4499.79</v>
      </c>
      <c r="I71" s="34"/>
    </row>
    <row r="72" spans="1:10" s="33" customFormat="1" ht="25.5" x14ac:dyDescent="0.2">
      <c r="A72" s="104" t="s">
        <v>177</v>
      </c>
      <c r="B72" s="225" t="s">
        <v>176</v>
      </c>
      <c r="C72" s="226" t="s">
        <v>185</v>
      </c>
      <c r="D72" s="226" t="s">
        <v>159</v>
      </c>
      <c r="E72" s="236">
        <v>70.02</v>
      </c>
      <c r="F72" s="108">
        <f t="shared" si="3"/>
        <v>10.87</v>
      </c>
      <c r="G72" s="206">
        <v>8.36</v>
      </c>
      <c r="H72" s="47">
        <f t="shared" si="10"/>
        <v>761.12</v>
      </c>
      <c r="I72" s="34"/>
    </row>
    <row r="73" spans="1:10" s="33" customFormat="1" ht="38.25" x14ac:dyDescent="0.2">
      <c r="A73" s="104" t="s">
        <v>178</v>
      </c>
      <c r="B73" s="225" t="s">
        <v>181</v>
      </c>
      <c r="C73" s="226" t="s">
        <v>186</v>
      </c>
      <c r="D73" s="226" t="s">
        <v>182</v>
      </c>
      <c r="E73" s="236">
        <v>81.900000000000006</v>
      </c>
      <c r="F73" s="108">
        <f t="shared" si="3"/>
        <v>2.72</v>
      </c>
      <c r="G73" s="206">
        <v>2.09</v>
      </c>
      <c r="H73" s="47">
        <f t="shared" si="10"/>
        <v>222.77</v>
      </c>
      <c r="I73" s="34"/>
    </row>
    <row r="74" spans="1:10" s="33" customFormat="1" ht="38.25" x14ac:dyDescent="0.2">
      <c r="A74" s="104" t="s">
        <v>179</v>
      </c>
      <c r="B74" s="225" t="s">
        <v>183</v>
      </c>
      <c r="C74" s="226" t="s">
        <v>187</v>
      </c>
      <c r="D74" s="226" t="s">
        <v>159</v>
      </c>
      <c r="E74" s="236">
        <f>E72</f>
        <v>70.02</v>
      </c>
      <c r="F74" s="108">
        <f t="shared" si="3"/>
        <v>43.23</v>
      </c>
      <c r="G74" s="206">
        <v>33.25</v>
      </c>
      <c r="H74" s="47">
        <f t="shared" si="10"/>
        <v>3026.96</v>
      </c>
      <c r="I74" s="34"/>
    </row>
    <row r="75" spans="1:10" s="33" customFormat="1" ht="38.25" x14ac:dyDescent="0.2">
      <c r="A75" s="104" t="s">
        <v>180</v>
      </c>
      <c r="B75" s="225" t="s">
        <v>184</v>
      </c>
      <c r="C75" s="226" t="s">
        <v>188</v>
      </c>
      <c r="D75" s="226" t="s">
        <v>182</v>
      </c>
      <c r="E75" s="236">
        <f>E73</f>
        <v>81.900000000000006</v>
      </c>
      <c r="F75" s="108">
        <f t="shared" si="3"/>
        <v>5.97</v>
      </c>
      <c r="G75" s="206">
        <v>4.59</v>
      </c>
      <c r="H75" s="47">
        <f t="shared" si="10"/>
        <v>488.94</v>
      </c>
      <c r="I75" s="34"/>
    </row>
    <row r="76" spans="1:10" s="33" customFormat="1" ht="15.75" x14ac:dyDescent="0.2">
      <c r="A76" s="48">
        <v>10</v>
      </c>
      <c r="B76" s="89"/>
      <c r="C76" s="35" t="s">
        <v>127</v>
      </c>
      <c r="D76" s="110"/>
      <c r="E76" s="216"/>
      <c r="F76" s="217"/>
      <c r="G76"/>
      <c r="H76" s="45">
        <f>SUM(H77)</f>
        <v>1704</v>
      </c>
      <c r="I76" s="34"/>
    </row>
    <row r="77" spans="1:10" s="33" customFormat="1" x14ac:dyDescent="0.2">
      <c r="A77" s="104" t="s">
        <v>174</v>
      </c>
      <c r="B77" s="107" t="s">
        <v>80</v>
      </c>
      <c r="C77" s="102" t="s">
        <v>128</v>
      </c>
      <c r="D77" s="111" t="s">
        <v>17</v>
      </c>
      <c r="E77" s="118">
        <v>852</v>
      </c>
      <c r="F77" s="108">
        <v>2</v>
      </c>
      <c r="G77" s="103">
        <v>0</v>
      </c>
      <c r="H77" s="47">
        <f t="shared" ref="H77" si="11">ROUND((F77*E77),2)</f>
        <v>1704</v>
      </c>
      <c r="I77" s="34"/>
    </row>
    <row r="78" spans="1:10" s="11" customFormat="1" ht="18.75" thickBot="1" x14ac:dyDescent="0.25">
      <c r="A78" s="94"/>
      <c r="B78" s="95"/>
      <c r="C78" s="95"/>
      <c r="D78" s="95"/>
      <c r="E78" s="94" t="s">
        <v>7</v>
      </c>
      <c r="F78" s="262">
        <f>H13+H20+H31+H38+H46+H48+H76+H51+H67+H71</f>
        <v>386528.19</v>
      </c>
      <c r="G78" s="262"/>
      <c r="H78" s="263"/>
      <c r="J78" s="30"/>
    </row>
    <row r="79" spans="1:10" s="11" customFormat="1" ht="18" customHeight="1" x14ac:dyDescent="0.2">
      <c r="A79" s="258"/>
      <c r="B79" s="258"/>
      <c r="C79" s="258"/>
      <c r="D79" s="258"/>
      <c r="E79" s="258"/>
      <c r="F79" s="258"/>
      <c r="G79" s="258"/>
      <c r="H79" s="258"/>
      <c r="J79" s="30"/>
    </row>
    <row r="80" spans="1:10" s="11" customFormat="1" ht="18" customHeight="1" x14ac:dyDescent="0.2">
      <c r="A80" s="259"/>
      <c r="B80" s="259"/>
      <c r="C80" s="259"/>
      <c r="D80" s="259"/>
      <c r="E80" s="259"/>
      <c r="F80" s="259"/>
      <c r="G80" s="259"/>
      <c r="H80" s="259"/>
      <c r="J80" s="30"/>
    </row>
    <row r="81" spans="1:10" s="11" customFormat="1" ht="18" customHeight="1" x14ac:dyDescent="0.2">
      <c r="A81" s="259"/>
      <c r="B81" s="259"/>
      <c r="C81" s="259"/>
      <c r="D81" s="259"/>
      <c r="E81" s="259"/>
      <c r="F81" s="259"/>
      <c r="G81" s="259"/>
      <c r="H81" s="259"/>
      <c r="J81" s="30"/>
    </row>
    <row r="82" spans="1:10" ht="15" customHeight="1" x14ac:dyDescent="0.2">
      <c r="A82" s="259"/>
      <c r="B82" s="259"/>
      <c r="C82" s="259"/>
      <c r="D82" s="259"/>
      <c r="E82" s="259"/>
      <c r="F82" s="259"/>
      <c r="G82" s="259"/>
      <c r="H82" s="259"/>
    </row>
    <row r="83" spans="1:10" ht="15" customHeight="1" x14ac:dyDescent="0.2">
      <c r="A83" s="259"/>
      <c r="B83" s="259"/>
      <c r="C83" s="259"/>
      <c r="D83" s="259"/>
      <c r="E83" s="259"/>
      <c r="F83" s="259"/>
      <c r="G83" s="259"/>
      <c r="H83" s="259"/>
      <c r="J83" s="39"/>
    </row>
    <row r="84" spans="1:10" ht="15" customHeight="1" x14ac:dyDescent="0.2">
      <c r="A84" s="259"/>
      <c r="B84" s="259"/>
      <c r="C84" s="259"/>
      <c r="D84" s="259"/>
      <c r="E84" s="259"/>
      <c r="F84" s="259"/>
      <c r="G84" s="259"/>
      <c r="H84" s="259"/>
    </row>
    <row r="85" spans="1:10" ht="15" customHeight="1" x14ac:dyDescent="0.2">
      <c r="A85" s="259"/>
      <c r="B85" s="259"/>
      <c r="C85" s="259"/>
      <c r="D85" s="259"/>
      <c r="E85" s="259"/>
      <c r="F85" s="259"/>
      <c r="G85" s="259"/>
      <c r="H85" s="259"/>
    </row>
    <row r="86" spans="1:10" ht="15" customHeight="1" x14ac:dyDescent="0.2">
      <c r="A86" s="259"/>
      <c r="B86" s="259"/>
      <c r="C86" s="259"/>
      <c r="D86" s="259"/>
      <c r="E86" s="259"/>
      <c r="F86" s="259"/>
      <c r="G86" s="259"/>
      <c r="H86" s="259"/>
    </row>
    <row r="87" spans="1:10" ht="15" customHeight="1" x14ac:dyDescent="0.2">
      <c r="A87" s="259"/>
      <c r="B87" s="259"/>
      <c r="C87" s="259"/>
      <c r="D87" s="259"/>
      <c r="E87" s="259"/>
      <c r="F87" s="259"/>
      <c r="G87" s="259"/>
      <c r="H87" s="259"/>
    </row>
    <row r="88" spans="1:10" ht="18" x14ac:dyDescent="0.25">
      <c r="A88" s="17"/>
      <c r="C88" s="9"/>
      <c r="D88" s="41"/>
      <c r="E88" s="4"/>
      <c r="F88" s="13"/>
      <c r="H88" s="27"/>
    </row>
    <row r="89" spans="1:10" x14ac:dyDescent="0.2">
      <c r="A89" s="17"/>
      <c r="C89" s="8"/>
      <c r="D89" s="49"/>
      <c r="E89" s="76"/>
      <c r="F89" s="10"/>
      <c r="H89" s="25"/>
    </row>
    <row r="90" spans="1:10" x14ac:dyDescent="0.2">
      <c r="A90" s="17"/>
      <c r="C90" s="8"/>
      <c r="D90" s="49"/>
      <c r="E90" s="76"/>
      <c r="F90" s="10"/>
      <c r="H90" s="25"/>
    </row>
    <row r="91" spans="1:10" x14ac:dyDescent="0.2">
      <c r="A91" s="17"/>
      <c r="H91" s="25"/>
    </row>
    <row r="92" spans="1:10" x14ac:dyDescent="0.2">
      <c r="A92" s="17"/>
      <c r="H92" s="25"/>
    </row>
    <row r="93" spans="1:10" ht="15.75" thickBot="1" x14ac:dyDescent="0.25">
      <c r="A93" s="18"/>
      <c r="B93" s="51"/>
      <c r="C93" s="19"/>
      <c r="D93" s="51"/>
      <c r="E93" s="78"/>
      <c r="F93" s="28"/>
      <c r="G93" s="87"/>
      <c r="H93" s="29"/>
    </row>
    <row r="94" spans="1:10" x14ac:dyDescent="0.2">
      <c r="E94" s="79"/>
    </row>
    <row r="95" spans="1:10" x14ac:dyDescent="0.2">
      <c r="E95" s="79"/>
    </row>
    <row r="96" spans="1:10" x14ac:dyDescent="0.2">
      <c r="E96" s="79"/>
    </row>
    <row r="97" spans="5:5" x14ac:dyDescent="0.2">
      <c r="E97" s="79"/>
    </row>
    <row r="98" spans="5:5" x14ac:dyDescent="0.2">
      <c r="E98" s="79"/>
    </row>
    <row r="99" spans="5:5" x14ac:dyDescent="0.2">
      <c r="E99" s="79"/>
    </row>
    <row r="100" spans="5:5" x14ac:dyDescent="0.2">
      <c r="E100" s="80"/>
    </row>
    <row r="101" spans="5:5" x14ac:dyDescent="0.2">
      <c r="E101" s="80"/>
    </row>
    <row r="102" spans="5:5" x14ac:dyDescent="0.2">
      <c r="E102" s="80"/>
    </row>
  </sheetData>
  <mergeCells count="7">
    <mergeCell ref="A79:H87"/>
    <mergeCell ref="A9:B9"/>
    <mergeCell ref="F78:H78"/>
    <mergeCell ref="A7:B7"/>
    <mergeCell ref="C1:H1"/>
    <mergeCell ref="C2:H2"/>
    <mergeCell ref="C4:H4"/>
  </mergeCells>
  <phoneticPr fontId="0" type="noConversion"/>
  <printOptions horizontalCentered="1" gridLines="1"/>
  <pageMargins left="0.25" right="0.25" top="0.75" bottom="0.75" header="0.3" footer="0.3"/>
  <pageSetup paperSize="9" scale="46" fitToWidth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BreakPreview" zoomScale="75" zoomScaleNormal="75" workbookViewId="0">
      <selection activeCell="A7" sqref="A7:I25"/>
    </sheetView>
  </sheetViews>
  <sheetFormatPr defaultColWidth="8.85546875" defaultRowHeight="12.75" x14ac:dyDescent="0.2"/>
  <cols>
    <col min="1" max="1" width="10.7109375" style="166" customWidth="1"/>
    <col min="2" max="2" width="43.7109375" style="201" customWidth="1"/>
    <col min="3" max="3" width="21.7109375" style="144" customWidth="1"/>
    <col min="4" max="4" width="10.5703125" style="144" bestFit="1" customWidth="1"/>
    <col min="5" max="5" width="20.85546875" style="144" customWidth="1"/>
    <col min="6" max="6" width="10.5703125" style="144" bestFit="1" customWidth="1"/>
    <col min="7" max="7" width="20.140625" style="144" customWidth="1"/>
    <col min="8" max="8" width="10.5703125" style="144" bestFit="1" customWidth="1"/>
    <col min="9" max="9" width="18.7109375" style="144" customWidth="1"/>
    <col min="10" max="12" width="8.85546875" style="123"/>
    <col min="13" max="13" width="12.7109375" style="123" bestFit="1" customWidth="1"/>
    <col min="14" max="16384" width="8.85546875" style="123"/>
  </cols>
  <sheetData>
    <row r="1" spans="1:9" ht="20.25" x14ac:dyDescent="0.3">
      <c r="A1" s="20"/>
      <c r="B1" s="266" t="s">
        <v>5</v>
      </c>
      <c r="C1" s="266"/>
      <c r="D1" s="266"/>
      <c r="E1" s="266"/>
      <c r="F1" s="266"/>
      <c r="G1" s="266"/>
      <c r="H1" s="266"/>
      <c r="I1" s="122"/>
    </row>
    <row r="2" spans="1:9" ht="20.25" x14ac:dyDescent="0.3">
      <c r="A2" s="21"/>
      <c r="B2" s="273" t="s">
        <v>95</v>
      </c>
      <c r="C2" s="273"/>
      <c r="D2" s="273"/>
      <c r="E2" s="273"/>
      <c r="F2" s="273"/>
      <c r="G2" s="273"/>
      <c r="H2" s="273"/>
      <c r="I2" s="124"/>
    </row>
    <row r="3" spans="1:9" x14ac:dyDescent="0.2">
      <c r="A3" s="21"/>
      <c r="B3" s="125"/>
      <c r="C3" s="125"/>
      <c r="D3" s="125"/>
      <c r="E3" s="125"/>
      <c r="F3" s="125"/>
      <c r="G3" s="125"/>
      <c r="H3" s="125"/>
      <c r="I3" s="126"/>
    </row>
    <row r="4" spans="1:9" ht="18" x14ac:dyDescent="0.25">
      <c r="A4" s="21"/>
      <c r="B4" s="274" t="s">
        <v>96</v>
      </c>
      <c r="C4" s="274"/>
      <c r="D4" s="274"/>
      <c r="E4" s="274"/>
      <c r="F4" s="274"/>
      <c r="G4" s="274"/>
      <c r="H4" s="274"/>
      <c r="I4" s="127"/>
    </row>
    <row r="5" spans="1:9" ht="13.5" thickBot="1" x14ac:dyDescent="0.25">
      <c r="A5" s="128"/>
      <c r="B5" s="129"/>
      <c r="C5" s="130"/>
      <c r="D5" s="130"/>
      <c r="E5" s="130"/>
      <c r="F5" s="130"/>
      <c r="G5" s="130"/>
      <c r="H5" s="130"/>
      <c r="I5" s="131"/>
    </row>
    <row r="6" spans="1:9" s="6" customFormat="1" ht="13.5" thickBot="1" x14ac:dyDescent="0.25">
      <c r="A6" s="132"/>
      <c r="B6" s="132"/>
      <c r="C6" s="133"/>
      <c r="D6" s="132"/>
      <c r="E6" s="132"/>
      <c r="F6" s="132"/>
      <c r="G6" s="132"/>
      <c r="H6" s="132"/>
      <c r="I6" s="132"/>
    </row>
    <row r="7" spans="1:9" s="6" customFormat="1" ht="54.75" customHeight="1" x14ac:dyDescent="0.25">
      <c r="A7" s="134"/>
      <c r="B7" s="275"/>
      <c r="C7" s="275"/>
      <c r="D7" s="275"/>
      <c r="E7" s="276"/>
      <c r="F7" s="277"/>
      <c r="G7" s="278"/>
      <c r="H7" s="135"/>
      <c r="I7" s="136"/>
    </row>
    <row r="8" spans="1:9" s="6" customFormat="1" ht="16.5" thickBot="1" x14ac:dyDescent="0.3">
      <c r="A8" s="137"/>
      <c r="B8" s="138"/>
      <c r="C8" s="139"/>
      <c r="D8" s="139"/>
      <c r="E8" s="139"/>
      <c r="F8" s="279"/>
      <c r="G8" s="280"/>
      <c r="H8" s="140"/>
      <c r="I8" s="141"/>
    </row>
    <row r="9" spans="1:9" ht="13.5" thickBot="1" x14ac:dyDescent="0.25">
      <c r="A9" s="142"/>
      <c r="B9" s="143"/>
      <c r="D9" s="281"/>
      <c r="E9" s="281"/>
      <c r="F9" s="281"/>
      <c r="G9" s="123"/>
      <c r="H9" s="123"/>
      <c r="I9" s="123"/>
    </row>
    <row r="10" spans="1:9" ht="15.75" customHeight="1" x14ac:dyDescent="0.2">
      <c r="A10" s="282"/>
      <c r="B10" s="145"/>
      <c r="C10" s="146"/>
      <c r="D10" s="284"/>
      <c r="E10" s="285"/>
      <c r="F10" s="284"/>
      <c r="G10" s="285"/>
      <c r="H10" s="284"/>
      <c r="I10" s="286"/>
    </row>
    <row r="11" spans="1:9" ht="19.5" customHeight="1" x14ac:dyDescent="0.2">
      <c r="A11" s="283"/>
      <c r="B11" s="147"/>
      <c r="C11" s="148"/>
      <c r="D11" s="149"/>
      <c r="E11" s="150"/>
      <c r="F11" s="149"/>
      <c r="G11" s="150"/>
      <c r="H11" s="149"/>
      <c r="I11" s="151"/>
    </row>
    <row r="12" spans="1:9" ht="6.75" customHeight="1" x14ac:dyDescent="0.2">
      <c r="A12" s="152"/>
      <c r="B12" s="153"/>
      <c r="C12" s="154"/>
      <c r="D12" s="155"/>
      <c r="E12" s="155"/>
      <c r="F12" s="155"/>
      <c r="G12" s="155"/>
      <c r="H12" s="155"/>
      <c r="I12" s="156"/>
    </row>
    <row r="13" spans="1:9" x14ac:dyDescent="0.2">
      <c r="A13" s="152"/>
      <c r="B13" s="153"/>
      <c r="C13" s="154"/>
      <c r="D13" s="155"/>
      <c r="E13" s="157"/>
      <c r="F13" s="155"/>
      <c r="G13" s="155"/>
      <c r="H13" s="155"/>
      <c r="I13" s="156"/>
    </row>
    <row r="14" spans="1:9" x14ac:dyDescent="0.2">
      <c r="A14" s="158"/>
      <c r="B14" s="159"/>
      <c r="C14" s="160"/>
      <c r="D14" s="161"/>
      <c r="E14" s="157"/>
      <c r="F14" s="162"/>
      <c r="G14" s="157"/>
      <c r="H14" s="162"/>
      <c r="I14" s="157"/>
    </row>
    <row r="15" spans="1:9" x14ac:dyDescent="0.2">
      <c r="A15" s="158"/>
      <c r="B15" s="159"/>
      <c r="C15" s="160"/>
      <c r="D15" s="161"/>
      <c r="E15" s="157"/>
      <c r="F15" s="162"/>
      <c r="G15" s="157"/>
      <c r="H15" s="162"/>
      <c r="I15" s="157"/>
    </row>
    <row r="16" spans="1:9" ht="12" customHeight="1" x14ac:dyDescent="0.2">
      <c r="A16" s="158"/>
      <c r="B16" s="202"/>
      <c r="C16" s="160"/>
      <c r="D16" s="161"/>
      <c r="E16" s="157"/>
      <c r="F16" s="162"/>
      <c r="G16" s="157"/>
      <c r="H16" s="162"/>
      <c r="I16" s="157"/>
    </row>
    <row r="17" spans="1:12" ht="14.25" customHeight="1" x14ac:dyDescent="0.2">
      <c r="A17" s="158"/>
      <c r="B17" s="202"/>
      <c r="C17" s="160"/>
      <c r="D17" s="161"/>
      <c r="E17" s="157"/>
      <c r="F17" s="162"/>
      <c r="G17" s="157"/>
      <c r="H17" s="162"/>
      <c r="I17" s="157"/>
    </row>
    <row r="18" spans="1:12" ht="14.25" customHeight="1" x14ac:dyDescent="0.2">
      <c r="A18" s="158"/>
      <c r="B18" s="202"/>
      <c r="C18" s="160"/>
      <c r="D18" s="161"/>
      <c r="E18" s="157"/>
      <c r="F18" s="162"/>
      <c r="G18" s="157"/>
      <c r="H18" s="162"/>
      <c r="I18" s="157"/>
    </row>
    <row r="19" spans="1:12" ht="14.25" customHeight="1" x14ac:dyDescent="0.2">
      <c r="A19" s="158"/>
      <c r="B19" s="202"/>
      <c r="C19" s="160"/>
      <c r="D19" s="161"/>
      <c r="E19" s="157"/>
      <c r="F19" s="162"/>
      <c r="G19" s="157"/>
      <c r="H19" s="162"/>
      <c r="I19" s="157"/>
    </row>
    <row r="20" spans="1:12" ht="14.25" customHeight="1" x14ac:dyDescent="0.2">
      <c r="A20" s="158"/>
      <c r="B20" s="202"/>
      <c r="C20" s="160"/>
      <c r="D20" s="161"/>
      <c r="E20" s="157"/>
      <c r="F20" s="162"/>
      <c r="G20" s="157"/>
      <c r="H20" s="162"/>
      <c r="I20" s="157"/>
    </row>
    <row r="21" spans="1:12" s="6" customFormat="1" x14ac:dyDescent="0.2">
      <c r="A21" s="272"/>
      <c r="B21" s="272"/>
      <c r="C21" s="272"/>
      <c r="D21" s="272"/>
      <c r="E21" s="272"/>
      <c r="F21" s="272"/>
      <c r="G21" s="272"/>
      <c r="H21" s="82"/>
      <c r="I21" s="82"/>
    </row>
    <row r="22" spans="1:12" s="6" customFormat="1" x14ac:dyDescent="0.2">
      <c r="A22" s="81"/>
      <c r="B22" s="163"/>
      <c r="C22" s="164"/>
      <c r="D22" s="165"/>
      <c r="E22" s="164"/>
      <c r="F22" s="165"/>
      <c r="G22" s="164"/>
      <c r="H22" s="165"/>
      <c r="I22" s="164"/>
    </row>
    <row r="23" spans="1:12" s="6" customFormat="1" ht="13.5" thickBot="1" x14ac:dyDescent="0.25">
      <c r="A23" s="166"/>
      <c r="B23" s="167"/>
      <c r="C23" s="144"/>
      <c r="D23" s="144"/>
      <c r="E23" s="144"/>
      <c r="F23" s="144"/>
      <c r="G23" s="144"/>
      <c r="H23" s="144"/>
      <c r="I23" s="144"/>
    </row>
    <row r="24" spans="1:12" s="6" customFormat="1" x14ac:dyDescent="0.2">
      <c r="A24" s="20"/>
      <c r="B24" s="168"/>
      <c r="C24" s="169"/>
      <c r="D24" s="170"/>
      <c r="E24" s="171"/>
      <c r="F24" s="172"/>
      <c r="G24" s="173"/>
      <c r="H24" s="174"/>
      <c r="I24" s="175"/>
      <c r="L24" s="176"/>
    </row>
    <row r="25" spans="1:12" s="6" customFormat="1" x14ac:dyDescent="0.2">
      <c r="A25" s="21"/>
      <c r="B25" s="177"/>
      <c r="C25" s="178"/>
      <c r="D25" s="179"/>
      <c r="E25" s="180"/>
      <c r="F25" s="181"/>
      <c r="G25" s="182"/>
      <c r="H25" s="183"/>
      <c r="I25" s="184"/>
    </row>
    <row r="26" spans="1:12" x14ac:dyDescent="0.2">
      <c r="A26" s="21"/>
      <c r="B26" s="177"/>
      <c r="C26" s="178"/>
      <c r="D26" s="185"/>
      <c r="E26" s="180"/>
      <c r="F26" s="181"/>
      <c r="G26" s="182"/>
      <c r="H26" s="182"/>
      <c r="I26" s="184"/>
    </row>
    <row r="27" spans="1:12" x14ac:dyDescent="0.2">
      <c r="A27" s="21"/>
      <c r="B27" s="177"/>
      <c r="C27" s="178"/>
      <c r="D27" s="185"/>
      <c r="E27" s="180"/>
      <c r="F27" s="181"/>
      <c r="G27" s="182"/>
      <c r="H27" s="182"/>
      <c r="I27" s="184"/>
    </row>
    <row r="28" spans="1:12" x14ac:dyDescent="0.2">
      <c r="A28" s="21"/>
      <c r="B28" s="177"/>
      <c r="C28" s="186"/>
      <c r="D28" s="179"/>
      <c r="E28" s="187"/>
      <c r="F28" s="181"/>
      <c r="G28" s="182"/>
      <c r="H28" s="183"/>
      <c r="I28" s="184"/>
    </row>
    <row r="29" spans="1:12" ht="18" x14ac:dyDescent="0.25">
      <c r="A29" s="21"/>
      <c r="B29" s="177"/>
      <c r="C29" s="188"/>
      <c r="D29" s="189"/>
      <c r="E29" s="189"/>
      <c r="F29" s="190"/>
      <c r="G29" s="182"/>
      <c r="H29" s="191"/>
      <c r="I29" s="184"/>
    </row>
    <row r="30" spans="1:12" x14ac:dyDescent="0.2">
      <c r="A30" s="21"/>
      <c r="B30" s="177"/>
      <c r="C30" s="178"/>
      <c r="D30" s="185"/>
      <c r="E30" s="192"/>
      <c r="F30" s="187"/>
      <c r="G30" s="182"/>
      <c r="H30" s="183"/>
      <c r="I30" s="184"/>
    </row>
    <row r="31" spans="1:12" x14ac:dyDescent="0.2">
      <c r="A31" s="21"/>
      <c r="B31" s="177"/>
      <c r="C31" s="178"/>
      <c r="D31" s="185"/>
      <c r="E31" s="192"/>
      <c r="F31" s="187"/>
      <c r="G31" s="182"/>
      <c r="H31" s="183"/>
      <c r="I31" s="184"/>
    </row>
    <row r="32" spans="1:12" x14ac:dyDescent="0.2">
      <c r="A32" s="21"/>
      <c r="B32" s="177"/>
      <c r="C32" s="193"/>
      <c r="D32" s="194"/>
      <c r="E32" s="195"/>
      <c r="F32" s="182"/>
      <c r="G32" s="182"/>
      <c r="H32" s="183"/>
      <c r="I32" s="184"/>
    </row>
    <row r="33" spans="1:9" x14ac:dyDescent="0.2">
      <c r="A33" s="21"/>
      <c r="B33" s="177"/>
      <c r="C33" s="193"/>
      <c r="D33" s="194"/>
      <c r="E33" s="195"/>
      <c r="F33" s="182"/>
      <c r="G33" s="182"/>
      <c r="H33" s="183"/>
      <c r="I33" s="184"/>
    </row>
    <row r="34" spans="1:9" ht="13.5" thickBot="1" x14ac:dyDescent="0.25">
      <c r="A34" s="128"/>
      <c r="B34" s="129"/>
      <c r="C34" s="196"/>
      <c r="D34" s="129"/>
      <c r="E34" s="197"/>
      <c r="F34" s="198"/>
      <c r="G34" s="198"/>
      <c r="H34" s="199"/>
      <c r="I34" s="200" t="s">
        <v>107</v>
      </c>
    </row>
  </sheetData>
  <mergeCells count="12">
    <mergeCell ref="A21:G21"/>
    <mergeCell ref="B1:H1"/>
    <mergeCell ref="B2:H2"/>
    <mergeCell ref="B4:H4"/>
    <mergeCell ref="B7:E7"/>
    <mergeCell ref="F7:G7"/>
    <mergeCell ref="F8:G8"/>
    <mergeCell ref="D9:F9"/>
    <mergeCell ref="A10:A11"/>
    <mergeCell ref="D10:E10"/>
    <mergeCell ref="F10:G10"/>
    <mergeCell ref="H10:I10"/>
  </mergeCells>
  <printOptions horizontalCentered="1"/>
  <pageMargins left="0.35433070866141736" right="0.19685039370078741" top="0.98425196850393704" bottom="0.39370078740157483" header="0.39370078740157483" footer="0.39370078740157483"/>
  <pageSetup paperSize="9" scale="88" orientation="landscape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workbookViewId="0">
      <selection activeCell="O37" sqref="O37"/>
    </sheetView>
  </sheetViews>
  <sheetFormatPr defaultRowHeight="12.75" x14ac:dyDescent="0.2"/>
  <cols>
    <col min="1" max="1" width="8.85546875" customWidth="1"/>
    <col min="2" max="2" width="36.28515625" customWidth="1"/>
    <col min="3" max="3" width="15" customWidth="1"/>
    <col min="4" max="4" width="10.5703125" bestFit="1" customWidth="1"/>
    <col min="5" max="5" width="14.5703125" customWidth="1"/>
    <col min="6" max="6" width="10.5703125" bestFit="1" customWidth="1"/>
    <col min="7" max="7" width="15.28515625" customWidth="1"/>
    <col min="8" max="8" width="10.5703125" bestFit="1" customWidth="1"/>
    <col min="9" max="9" width="14.140625" customWidth="1"/>
    <col min="10" max="10" width="11.28515625" customWidth="1"/>
    <col min="11" max="11" width="13.5703125" customWidth="1"/>
    <col min="12" max="12" width="13.42578125" customWidth="1"/>
    <col min="13" max="13" width="15.5703125" customWidth="1"/>
    <col min="14" max="14" width="11" customWidth="1"/>
    <col min="15" max="15" width="15.5703125" customWidth="1"/>
  </cols>
  <sheetData>
    <row r="1" spans="1:15" ht="20.25" customHeight="1" x14ac:dyDescent="0.3">
      <c r="A1" s="20"/>
      <c r="B1" s="266" t="s">
        <v>5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7"/>
    </row>
    <row r="2" spans="1:15" ht="17.25" customHeight="1" x14ac:dyDescent="0.3">
      <c r="A2" s="21"/>
      <c r="B2" s="273" t="s">
        <v>95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69"/>
    </row>
    <row r="3" spans="1:15" ht="12.75" customHeight="1" x14ac:dyDescent="0.2">
      <c r="A3" s="290" t="s">
        <v>96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91"/>
    </row>
    <row r="4" spans="1:15" ht="22.5" customHeight="1" thickBot="1" x14ac:dyDescent="0.25">
      <c r="A4" s="292"/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4"/>
    </row>
    <row r="5" spans="1:15" ht="13.5" customHeight="1" x14ac:dyDescent="0.2">
      <c r="A5" s="21"/>
      <c r="B5" s="177"/>
      <c r="C5" s="239"/>
      <c r="D5" s="239"/>
      <c r="E5" s="239"/>
      <c r="F5" s="239"/>
      <c r="G5" s="239"/>
      <c r="H5" s="239"/>
      <c r="I5" s="239"/>
      <c r="J5" s="238"/>
      <c r="K5" s="238"/>
      <c r="L5" s="238"/>
      <c r="M5" s="238"/>
      <c r="N5" s="238"/>
      <c r="O5" s="248"/>
    </row>
    <row r="6" spans="1:15" ht="13.5" thickBot="1" x14ac:dyDescent="0.25">
      <c r="A6" s="21"/>
      <c r="B6" s="177"/>
      <c r="C6" s="201"/>
      <c r="D6" s="177"/>
      <c r="E6" s="177"/>
      <c r="F6" s="177"/>
      <c r="G6" s="177"/>
      <c r="H6" s="177"/>
      <c r="I6" s="177"/>
      <c r="J6" s="238"/>
      <c r="K6" s="238"/>
      <c r="L6" s="238"/>
      <c r="M6" s="238"/>
      <c r="N6" s="238"/>
      <c r="O6" s="248"/>
    </row>
    <row r="7" spans="1:15" ht="15.75" x14ac:dyDescent="0.25">
      <c r="A7" s="134" t="s">
        <v>13</v>
      </c>
      <c r="B7" s="275" t="str">
        <f>Planilha!C7</f>
        <v>Reforma E.M.E.F. Fermino</v>
      </c>
      <c r="C7" s="275"/>
      <c r="D7" s="275"/>
      <c r="E7" s="275"/>
      <c r="F7" s="288"/>
      <c r="G7" s="288"/>
      <c r="H7" s="240" t="s">
        <v>11</v>
      </c>
      <c r="I7" s="241">
        <f>Planilha!H7</f>
        <v>44449</v>
      </c>
      <c r="J7" s="242"/>
      <c r="K7" s="242"/>
      <c r="L7" s="242"/>
      <c r="M7" s="242"/>
      <c r="N7" s="242"/>
      <c r="O7" s="243"/>
    </row>
    <row r="8" spans="1:15" ht="16.5" thickBot="1" x14ac:dyDescent="0.3">
      <c r="A8" s="137" t="s">
        <v>12</v>
      </c>
      <c r="B8" s="295" t="str">
        <f>Planilha!C9</f>
        <v>Rua Armando Pannunzio bairro do Pocinho</v>
      </c>
      <c r="C8" s="295"/>
      <c r="D8" s="139"/>
      <c r="E8" s="139"/>
      <c r="F8" s="289"/>
      <c r="G8" s="289"/>
      <c r="H8" s="244" t="s">
        <v>10</v>
      </c>
      <c r="I8" s="245">
        <f>Planilha!H8</f>
        <v>0.3</v>
      </c>
      <c r="J8" s="246"/>
      <c r="K8" s="246"/>
      <c r="L8" s="246"/>
      <c r="M8" s="246"/>
      <c r="N8" s="246"/>
      <c r="O8" s="247"/>
    </row>
    <row r="9" spans="1:15" ht="13.5" thickBot="1" x14ac:dyDescent="0.25">
      <c r="A9" s="251"/>
      <c r="B9" s="143"/>
      <c r="C9" s="144"/>
      <c r="D9" s="281"/>
      <c r="E9" s="281"/>
      <c r="F9" s="281"/>
      <c r="G9" s="123"/>
      <c r="H9" s="123"/>
      <c r="I9" s="123"/>
      <c r="J9" s="238"/>
      <c r="K9" s="238"/>
      <c r="L9" s="238"/>
      <c r="M9" s="238"/>
      <c r="N9" s="238"/>
      <c r="O9" s="248"/>
    </row>
    <row r="10" spans="1:15" x14ac:dyDescent="0.2">
      <c r="A10" s="282" t="s">
        <v>97</v>
      </c>
      <c r="B10" s="145" t="s">
        <v>98</v>
      </c>
      <c r="C10" s="146" t="s">
        <v>99</v>
      </c>
      <c r="D10" s="284" t="s">
        <v>100</v>
      </c>
      <c r="E10" s="285"/>
      <c r="F10" s="284" t="s">
        <v>101</v>
      </c>
      <c r="G10" s="285"/>
      <c r="H10" s="284" t="s">
        <v>102</v>
      </c>
      <c r="I10" s="286"/>
      <c r="J10" s="284" t="s">
        <v>192</v>
      </c>
      <c r="K10" s="286"/>
      <c r="L10" s="284" t="s">
        <v>193</v>
      </c>
      <c r="M10" s="286"/>
      <c r="N10" s="284" t="s">
        <v>194</v>
      </c>
      <c r="O10" s="286"/>
    </row>
    <row r="11" spans="1:15" x14ac:dyDescent="0.2">
      <c r="A11" s="283"/>
      <c r="B11" s="147" t="s">
        <v>103</v>
      </c>
      <c r="C11" s="148" t="s">
        <v>104</v>
      </c>
      <c r="D11" s="149" t="s">
        <v>105</v>
      </c>
      <c r="E11" s="150" t="s">
        <v>106</v>
      </c>
      <c r="F11" s="149" t="s">
        <v>105</v>
      </c>
      <c r="G11" s="150" t="s">
        <v>106</v>
      </c>
      <c r="H11" s="149" t="s">
        <v>105</v>
      </c>
      <c r="I11" s="151" t="s">
        <v>106</v>
      </c>
      <c r="J11" s="149" t="s">
        <v>105</v>
      </c>
      <c r="K11" s="151" t="s">
        <v>106</v>
      </c>
      <c r="L11" s="149" t="s">
        <v>105</v>
      </c>
      <c r="M11" s="151" t="s">
        <v>106</v>
      </c>
      <c r="N11" s="149" t="s">
        <v>105</v>
      </c>
      <c r="O11" s="151" t="s">
        <v>106</v>
      </c>
    </row>
    <row r="12" spans="1:15" x14ac:dyDescent="0.2">
      <c r="A12" s="152"/>
      <c r="B12" s="153"/>
      <c r="C12" s="154"/>
      <c r="D12" s="155"/>
      <c r="E12" s="155"/>
      <c r="F12" s="155"/>
      <c r="G12" s="155"/>
      <c r="H12" s="155"/>
      <c r="I12" s="156"/>
      <c r="J12" s="155"/>
      <c r="K12" s="156"/>
      <c r="L12" s="155"/>
      <c r="M12" s="156"/>
      <c r="N12" s="155"/>
      <c r="O12" s="156"/>
    </row>
    <row r="13" spans="1:15" x14ac:dyDescent="0.2">
      <c r="A13" s="152"/>
      <c r="B13" s="153"/>
      <c r="C13" s="154"/>
      <c r="D13" s="155"/>
      <c r="E13" s="157"/>
      <c r="F13" s="155"/>
      <c r="G13" s="155"/>
      <c r="H13" s="155"/>
      <c r="I13" s="156"/>
      <c r="J13" s="155"/>
      <c r="K13" s="156"/>
      <c r="L13" s="155"/>
      <c r="M13" s="156"/>
      <c r="N13" s="155"/>
      <c r="O13" s="156"/>
    </row>
    <row r="14" spans="1:15" x14ac:dyDescent="0.2">
      <c r="A14" s="252">
        <v>1</v>
      </c>
      <c r="B14" s="159" t="str">
        <f>Planilha!C13</f>
        <v>Serviços preliminares</v>
      </c>
      <c r="C14" s="160">
        <f>Planilha!H13</f>
        <v>31170.7</v>
      </c>
      <c r="D14" s="162">
        <v>0.7</v>
      </c>
      <c r="E14" s="157">
        <f>D14*C14</f>
        <v>21819.489999999998</v>
      </c>
      <c r="F14" s="162">
        <v>0.3</v>
      </c>
      <c r="G14" s="157">
        <f t="shared" ref="G14:G23" si="0">F14*C14</f>
        <v>9351.2099999999991</v>
      </c>
      <c r="H14" s="162"/>
      <c r="I14" s="157">
        <f t="shared" ref="I14:I23" si="1">H14*C14</f>
        <v>0</v>
      </c>
      <c r="J14" s="162"/>
      <c r="K14" s="157">
        <f>J14*C14</f>
        <v>0</v>
      </c>
      <c r="L14" s="162"/>
      <c r="M14" s="157">
        <f>L14*C14</f>
        <v>0</v>
      </c>
      <c r="N14" s="162"/>
      <c r="O14" s="253">
        <f>N14*C14</f>
        <v>0</v>
      </c>
    </row>
    <row r="15" spans="1:15" ht="15.75" customHeight="1" x14ac:dyDescent="0.2">
      <c r="A15" s="252">
        <v>2</v>
      </c>
      <c r="B15" s="159" t="str">
        <f>Planilha!C20</f>
        <v>COBERTURA EM MADEIRA COM TELHA CERÂMICA</v>
      </c>
      <c r="C15" s="160">
        <f>Planilha!H20</f>
        <v>142492.88</v>
      </c>
      <c r="D15" s="162">
        <v>0.3</v>
      </c>
      <c r="E15" s="157">
        <f t="shared" ref="E15:E23" si="2">D15*C15</f>
        <v>42747.864000000001</v>
      </c>
      <c r="F15" s="162">
        <v>0.3</v>
      </c>
      <c r="G15" s="157">
        <f t="shared" si="0"/>
        <v>42747.864000000001</v>
      </c>
      <c r="H15" s="162">
        <v>0.3</v>
      </c>
      <c r="I15" s="157">
        <f t="shared" si="1"/>
        <v>42747.864000000001</v>
      </c>
      <c r="J15" s="162">
        <v>0.1</v>
      </c>
      <c r="K15" s="157">
        <f t="shared" ref="K15:K23" si="3">J15*C15</f>
        <v>14249.288</v>
      </c>
      <c r="L15" s="162"/>
      <c r="M15" s="157">
        <f t="shared" ref="M15:M23" si="4">L15*C15</f>
        <v>0</v>
      </c>
      <c r="N15" s="162"/>
      <c r="O15" s="253">
        <f t="shared" ref="O15:O23" si="5">N15*C15</f>
        <v>0</v>
      </c>
    </row>
    <row r="16" spans="1:15" x14ac:dyDescent="0.2">
      <c r="A16" s="252">
        <v>3</v>
      </c>
      <c r="B16" s="202" t="str">
        <f>Planilha!C31</f>
        <v>ELÉTRICA</v>
      </c>
      <c r="C16" s="160">
        <f>Planilha!H31</f>
        <v>15757.47</v>
      </c>
      <c r="D16" s="162"/>
      <c r="E16" s="157">
        <f t="shared" si="2"/>
        <v>0</v>
      </c>
      <c r="F16" s="162">
        <v>0.3</v>
      </c>
      <c r="G16" s="157">
        <f t="shared" si="0"/>
        <v>4727.241</v>
      </c>
      <c r="H16" s="162">
        <v>0.3</v>
      </c>
      <c r="I16" s="157">
        <f t="shared" si="1"/>
        <v>4727.241</v>
      </c>
      <c r="J16" s="162">
        <v>0.4</v>
      </c>
      <c r="K16" s="157">
        <f t="shared" si="3"/>
        <v>6302.9880000000003</v>
      </c>
      <c r="L16" s="162"/>
      <c r="M16" s="157">
        <f t="shared" si="4"/>
        <v>0</v>
      </c>
      <c r="N16" s="162"/>
      <c r="O16" s="253">
        <f t="shared" si="5"/>
        <v>0</v>
      </c>
    </row>
    <row r="17" spans="1:15" x14ac:dyDescent="0.2">
      <c r="A17" s="252">
        <v>4</v>
      </c>
      <c r="B17" s="202" t="str">
        <f>Planilha!C38</f>
        <v>PINTURA</v>
      </c>
      <c r="C17" s="160">
        <f>Planilha!H38</f>
        <v>88054.2</v>
      </c>
      <c r="D17" s="162"/>
      <c r="E17" s="157">
        <f t="shared" si="2"/>
        <v>0</v>
      </c>
      <c r="F17" s="162"/>
      <c r="G17" s="157">
        <f t="shared" si="0"/>
        <v>0</v>
      </c>
      <c r="H17" s="162"/>
      <c r="I17" s="157">
        <f t="shared" si="1"/>
        <v>0</v>
      </c>
      <c r="J17" s="162"/>
      <c r="K17" s="157">
        <f t="shared" si="3"/>
        <v>0</v>
      </c>
      <c r="L17" s="162">
        <v>0.5</v>
      </c>
      <c r="M17" s="157">
        <f t="shared" si="4"/>
        <v>44027.1</v>
      </c>
      <c r="N17" s="162">
        <v>0.5</v>
      </c>
      <c r="O17" s="253">
        <f t="shared" si="5"/>
        <v>44027.1</v>
      </c>
    </row>
    <row r="18" spans="1:15" x14ac:dyDescent="0.2">
      <c r="A18" s="252">
        <v>5</v>
      </c>
      <c r="B18" s="202" t="str">
        <f>Planilha!C46</f>
        <v>ALAMBRADO</v>
      </c>
      <c r="C18" s="160">
        <f>Planilha!H46</f>
        <v>27781.919999999998</v>
      </c>
      <c r="D18" s="162"/>
      <c r="E18" s="157">
        <f t="shared" si="2"/>
        <v>0</v>
      </c>
      <c r="F18" s="162"/>
      <c r="G18" s="157">
        <f t="shared" si="0"/>
        <v>0</v>
      </c>
      <c r="H18" s="162"/>
      <c r="I18" s="157">
        <f t="shared" si="1"/>
        <v>0</v>
      </c>
      <c r="J18" s="162"/>
      <c r="K18" s="157">
        <f t="shared" si="3"/>
        <v>0</v>
      </c>
      <c r="L18" s="162">
        <v>0.5</v>
      </c>
      <c r="M18" s="157">
        <f t="shared" si="4"/>
        <v>13890.96</v>
      </c>
      <c r="N18" s="162">
        <v>0.5</v>
      </c>
      <c r="O18" s="253">
        <f t="shared" si="5"/>
        <v>13890.96</v>
      </c>
    </row>
    <row r="19" spans="1:15" x14ac:dyDescent="0.2">
      <c r="A19" s="252">
        <v>6</v>
      </c>
      <c r="B19" s="202" t="str">
        <f>Planilha!C48</f>
        <v>CAMPINHO</v>
      </c>
      <c r="C19" s="160">
        <f>Planilha!H48</f>
        <v>12002.8</v>
      </c>
      <c r="D19" s="162"/>
      <c r="E19" s="157">
        <f t="shared" si="2"/>
        <v>0</v>
      </c>
      <c r="F19" s="162"/>
      <c r="G19" s="157">
        <f t="shared" si="0"/>
        <v>0</v>
      </c>
      <c r="H19" s="162"/>
      <c r="I19" s="157">
        <f t="shared" si="1"/>
        <v>0</v>
      </c>
      <c r="J19" s="162"/>
      <c r="K19" s="157">
        <f t="shared" si="3"/>
        <v>0</v>
      </c>
      <c r="L19" s="162"/>
      <c r="M19" s="157">
        <f t="shared" si="4"/>
        <v>0</v>
      </c>
      <c r="N19" s="162">
        <v>1</v>
      </c>
      <c r="O19" s="253">
        <f t="shared" si="5"/>
        <v>12002.8</v>
      </c>
    </row>
    <row r="20" spans="1:15" x14ac:dyDescent="0.2">
      <c r="A20" s="252">
        <v>7</v>
      </c>
      <c r="B20" s="202" t="str">
        <f>Planilha!C51</f>
        <v>REFEITÓRIO</v>
      </c>
      <c r="C20" s="160">
        <f>Planilha!H51</f>
        <v>46378.53</v>
      </c>
      <c r="D20" s="162"/>
      <c r="E20" s="157">
        <f t="shared" si="2"/>
        <v>0</v>
      </c>
      <c r="F20" s="162"/>
      <c r="G20" s="157">
        <f t="shared" si="0"/>
        <v>0</v>
      </c>
      <c r="H20" s="162">
        <v>0.5</v>
      </c>
      <c r="I20" s="157">
        <f t="shared" si="1"/>
        <v>23189.264999999999</v>
      </c>
      <c r="J20" s="162">
        <v>0.5</v>
      </c>
      <c r="K20" s="157">
        <f t="shared" si="3"/>
        <v>23189.264999999999</v>
      </c>
      <c r="L20" s="162"/>
      <c r="M20" s="157">
        <f t="shared" si="4"/>
        <v>0</v>
      </c>
      <c r="N20" s="162"/>
      <c r="O20" s="253">
        <f t="shared" si="5"/>
        <v>0</v>
      </c>
    </row>
    <row r="21" spans="1:15" x14ac:dyDescent="0.2">
      <c r="A21" s="252">
        <v>8</v>
      </c>
      <c r="B21" s="202" t="str">
        <f>Planilha!C67</f>
        <v>PORTÕES DA QUADRA</v>
      </c>
      <c r="C21" s="160">
        <f>Planilha!H67</f>
        <v>16685.900000000001</v>
      </c>
      <c r="D21" s="162"/>
      <c r="E21" s="157">
        <f t="shared" si="2"/>
        <v>0</v>
      </c>
      <c r="F21" s="162"/>
      <c r="G21" s="157">
        <f t="shared" si="0"/>
        <v>0</v>
      </c>
      <c r="H21" s="162"/>
      <c r="I21" s="157">
        <f t="shared" si="1"/>
        <v>0</v>
      </c>
      <c r="J21" s="162">
        <v>1</v>
      </c>
      <c r="K21" s="157">
        <f t="shared" si="3"/>
        <v>16685.900000000001</v>
      </c>
      <c r="L21" s="162"/>
      <c r="M21" s="157">
        <f t="shared" si="4"/>
        <v>0</v>
      </c>
      <c r="N21" s="162"/>
      <c r="O21" s="253">
        <f t="shared" si="5"/>
        <v>0</v>
      </c>
    </row>
    <row r="22" spans="1:15" x14ac:dyDescent="0.2">
      <c r="A22" s="252">
        <v>9</v>
      </c>
      <c r="B22" s="202" t="str">
        <f>Planilha!C71</f>
        <v>TROCA DE PISO</v>
      </c>
      <c r="C22" s="160">
        <f>Planilha!H71</f>
        <v>4499.79</v>
      </c>
      <c r="D22" s="162"/>
      <c r="E22" s="157">
        <f t="shared" si="2"/>
        <v>0</v>
      </c>
      <c r="F22" s="162"/>
      <c r="G22" s="157">
        <f t="shared" si="0"/>
        <v>0</v>
      </c>
      <c r="H22" s="162"/>
      <c r="I22" s="157">
        <f t="shared" si="1"/>
        <v>0</v>
      </c>
      <c r="J22" s="162"/>
      <c r="K22" s="157">
        <f t="shared" si="3"/>
        <v>0</v>
      </c>
      <c r="L22" s="162">
        <v>1</v>
      </c>
      <c r="M22" s="157">
        <f t="shared" si="4"/>
        <v>4499.79</v>
      </c>
      <c r="N22" s="162"/>
      <c r="O22" s="253">
        <f t="shared" si="5"/>
        <v>0</v>
      </c>
    </row>
    <row r="23" spans="1:15" x14ac:dyDescent="0.2">
      <c r="A23" s="252">
        <v>10</v>
      </c>
      <c r="B23" s="202" t="str">
        <f>Planilha!C76</f>
        <v>LIMPEZA</v>
      </c>
      <c r="C23" s="160">
        <f>Planilha!H76</f>
        <v>1704</v>
      </c>
      <c r="D23" s="162"/>
      <c r="E23" s="157">
        <f t="shared" si="2"/>
        <v>0</v>
      </c>
      <c r="F23" s="162"/>
      <c r="G23" s="157">
        <f t="shared" si="0"/>
        <v>0</v>
      </c>
      <c r="H23" s="162"/>
      <c r="I23" s="157">
        <f t="shared" si="1"/>
        <v>0</v>
      </c>
      <c r="J23" s="162"/>
      <c r="K23" s="157">
        <f t="shared" si="3"/>
        <v>0</v>
      </c>
      <c r="L23" s="162"/>
      <c r="M23" s="157">
        <f t="shared" si="4"/>
        <v>0</v>
      </c>
      <c r="N23" s="162">
        <v>1</v>
      </c>
      <c r="O23" s="253">
        <f t="shared" si="5"/>
        <v>1704</v>
      </c>
    </row>
    <row r="24" spans="1:15" x14ac:dyDescent="0.2">
      <c r="A24" s="287"/>
      <c r="B24" s="272"/>
      <c r="C24" s="272"/>
      <c r="D24" s="272"/>
      <c r="E24" s="272"/>
      <c r="F24" s="272"/>
      <c r="G24" s="272"/>
      <c r="H24" s="82"/>
      <c r="I24" s="82"/>
      <c r="J24" s="82"/>
      <c r="K24" s="82"/>
      <c r="L24" s="82"/>
      <c r="M24" s="82"/>
      <c r="N24" s="82"/>
      <c r="O24" s="254"/>
    </row>
    <row r="25" spans="1:15" x14ac:dyDescent="0.2">
      <c r="A25" s="255"/>
      <c r="B25" s="163" t="str">
        <f>[2]Planilha!A60</f>
        <v>VALOR TOTAL</v>
      </c>
      <c r="C25" s="164">
        <f>C14+C15+C16+C17+C18+C19+C20+C21+C22+C23</f>
        <v>386528.19</v>
      </c>
      <c r="D25" s="165">
        <f>E25/C25</f>
        <v>0.1670443596882287</v>
      </c>
      <c r="E25" s="164">
        <f>SUM(E14:E23)</f>
        <v>64567.353999999999</v>
      </c>
      <c r="F25" s="165">
        <f>G25/C25</f>
        <v>0.1470172589481766</v>
      </c>
      <c r="G25" s="164">
        <f>SUM(G14:G23)</f>
        <v>56826.315000000002</v>
      </c>
      <c r="H25" s="165">
        <f>I25/C25</f>
        <v>0.18281815357374062</v>
      </c>
      <c r="I25" s="164">
        <f>SUM(I14:I23)</f>
        <v>70664.37</v>
      </c>
      <c r="J25" s="165">
        <f>K25/E25</f>
        <v>0.93588225715428885</v>
      </c>
      <c r="K25" s="164">
        <f>SUM(K14:K23)</f>
        <v>60427.440999999999</v>
      </c>
      <c r="L25" s="165">
        <f>M25/G25</f>
        <v>1.0983969310696988</v>
      </c>
      <c r="M25" s="164">
        <f>SUM(M14:M23)</f>
        <v>62417.85</v>
      </c>
      <c r="N25" s="165">
        <f>O25/I25</f>
        <v>1.0135922813717861</v>
      </c>
      <c r="O25" s="256">
        <f>SUM(O14:O23)</f>
        <v>71624.86</v>
      </c>
    </row>
    <row r="26" spans="1:15" ht="13.5" thickBot="1" x14ac:dyDescent="0.25">
      <c r="A26" s="257"/>
      <c r="B26" s="167"/>
      <c r="C26" s="144"/>
      <c r="D26" s="144"/>
      <c r="E26" s="144"/>
      <c r="F26" s="144"/>
      <c r="G26" s="144"/>
      <c r="H26" s="144"/>
      <c r="I26" s="144"/>
      <c r="J26" s="238"/>
      <c r="K26" s="238"/>
      <c r="L26" s="238"/>
      <c r="M26" s="238"/>
      <c r="N26" s="238"/>
      <c r="O26" s="248"/>
    </row>
    <row r="27" spans="1:15" x14ac:dyDescent="0.2">
      <c r="A27" s="20"/>
      <c r="B27" s="168"/>
      <c r="C27" s="169"/>
      <c r="D27" s="170"/>
      <c r="E27" s="171"/>
      <c r="F27" s="172"/>
      <c r="G27" s="173"/>
      <c r="H27" s="174"/>
      <c r="I27" s="249"/>
      <c r="J27" s="242"/>
      <c r="K27" s="242"/>
      <c r="L27" s="242"/>
      <c r="M27" s="242"/>
      <c r="N27" s="242"/>
      <c r="O27" s="243"/>
    </row>
    <row r="28" spans="1:15" x14ac:dyDescent="0.2">
      <c r="A28" s="21"/>
      <c r="B28" s="177"/>
      <c r="C28" s="178"/>
      <c r="D28" s="179"/>
      <c r="E28" s="180"/>
      <c r="F28" s="181"/>
      <c r="G28" s="182"/>
      <c r="H28" s="183"/>
      <c r="I28" s="123"/>
      <c r="J28" s="238"/>
      <c r="K28" s="238"/>
      <c r="L28" s="238"/>
      <c r="M28" s="238"/>
      <c r="N28" s="238"/>
      <c r="O28" s="248"/>
    </row>
    <row r="29" spans="1:15" x14ac:dyDescent="0.2">
      <c r="A29" s="21"/>
      <c r="B29" s="177"/>
      <c r="C29" s="178"/>
      <c r="D29" s="185"/>
      <c r="E29" s="180"/>
      <c r="F29" s="181"/>
      <c r="G29" s="182"/>
      <c r="H29" s="182"/>
      <c r="I29" s="123"/>
      <c r="J29" s="238"/>
      <c r="K29" s="238"/>
      <c r="L29" s="238"/>
      <c r="M29" s="238"/>
      <c r="N29" s="238"/>
      <c r="O29" s="248"/>
    </row>
    <row r="30" spans="1:15" x14ac:dyDescent="0.2">
      <c r="A30" s="21"/>
      <c r="B30" s="177"/>
      <c r="C30" s="178"/>
      <c r="D30" s="185"/>
      <c r="E30" s="180"/>
      <c r="F30" s="181"/>
      <c r="G30" s="182"/>
      <c r="H30" s="182"/>
      <c r="I30" s="123"/>
      <c r="J30" s="238"/>
      <c r="K30" s="238"/>
      <c r="L30" s="238"/>
      <c r="M30" s="238"/>
      <c r="N30" s="238"/>
      <c r="O30" s="248"/>
    </row>
    <row r="31" spans="1:15" x14ac:dyDescent="0.2">
      <c r="A31" s="21"/>
      <c r="B31" s="177"/>
      <c r="C31" s="186"/>
      <c r="D31" s="179"/>
      <c r="E31" s="187"/>
      <c r="F31" s="181"/>
      <c r="G31" s="182"/>
      <c r="H31" s="183"/>
      <c r="I31" s="123"/>
      <c r="J31" s="238"/>
      <c r="K31" s="250"/>
      <c r="L31" s="238"/>
      <c r="M31" s="238"/>
      <c r="N31" s="238"/>
      <c r="O31" s="248"/>
    </row>
    <row r="32" spans="1:15" ht="18" x14ac:dyDescent="0.25">
      <c r="A32" s="21"/>
      <c r="B32" s="177"/>
      <c r="C32" s="188"/>
      <c r="D32" s="189"/>
      <c r="E32" s="189"/>
      <c r="F32" s="190"/>
      <c r="G32" s="182"/>
      <c r="H32" s="191"/>
      <c r="I32" s="123"/>
      <c r="J32" s="238"/>
      <c r="K32" s="250"/>
      <c r="L32" s="238"/>
      <c r="M32" s="238"/>
      <c r="N32" s="238"/>
      <c r="O32" s="248"/>
    </row>
    <row r="33" spans="1:15" x14ac:dyDescent="0.2">
      <c r="A33" s="21"/>
      <c r="B33" s="177"/>
      <c r="C33" s="178"/>
      <c r="D33" s="185"/>
      <c r="E33" s="192"/>
      <c r="F33" s="187"/>
      <c r="G33" s="182"/>
      <c r="H33" s="183"/>
      <c r="I33" s="123"/>
      <c r="J33" s="238"/>
      <c r="K33" s="238"/>
      <c r="L33" s="238"/>
      <c r="M33" s="238"/>
      <c r="N33" s="238"/>
      <c r="O33" s="248"/>
    </row>
    <row r="34" spans="1:15" x14ac:dyDescent="0.2">
      <c r="A34" s="21"/>
      <c r="B34" s="177"/>
      <c r="C34" s="178"/>
      <c r="D34" s="185"/>
      <c r="E34" s="192"/>
      <c r="F34" s="187"/>
      <c r="G34" s="182"/>
      <c r="H34" s="183"/>
      <c r="I34" s="123"/>
      <c r="J34" s="238"/>
      <c r="K34" s="238"/>
      <c r="L34" s="238"/>
      <c r="M34" s="238"/>
      <c r="N34" s="238"/>
      <c r="O34" s="248"/>
    </row>
    <row r="35" spans="1:15" x14ac:dyDescent="0.2">
      <c r="A35" s="21"/>
      <c r="B35" s="177"/>
      <c r="C35" s="193"/>
      <c r="D35" s="194"/>
      <c r="E35" s="195"/>
      <c r="F35" s="182"/>
      <c r="G35" s="182"/>
      <c r="H35" s="183"/>
      <c r="I35" s="123"/>
      <c r="J35" s="238"/>
      <c r="K35" s="238"/>
      <c r="L35" s="238"/>
      <c r="M35" s="238"/>
      <c r="N35" s="238"/>
      <c r="O35" s="248"/>
    </row>
    <row r="36" spans="1:15" x14ac:dyDescent="0.2">
      <c r="A36" s="21"/>
      <c r="B36" s="177"/>
      <c r="C36" s="193"/>
      <c r="D36" s="194"/>
      <c r="E36" s="195"/>
      <c r="F36" s="182"/>
      <c r="G36" s="182"/>
      <c r="H36" s="183"/>
      <c r="I36" s="123"/>
      <c r="J36" s="238"/>
      <c r="K36" s="238"/>
      <c r="L36" s="238"/>
      <c r="M36" s="238"/>
      <c r="N36" s="238"/>
      <c r="O36" s="248"/>
    </row>
    <row r="37" spans="1:15" ht="13.5" thickBot="1" x14ac:dyDescent="0.25">
      <c r="A37" s="128"/>
      <c r="B37" s="129"/>
      <c r="C37" s="196"/>
      <c r="D37" s="129"/>
      <c r="E37" s="197"/>
      <c r="F37" s="198"/>
      <c r="G37" s="198"/>
      <c r="H37" s="199"/>
      <c r="I37" s="199" t="s">
        <v>107</v>
      </c>
      <c r="J37" s="246"/>
      <c r="K37" s="246"/>
      <c r="L37" s="246"/>
      <c r="M37" s="246"/>
      <c r="N37" s="246"/>
      <c r="O37" s="247"/>
    </row>
  </sheetData>
  <mergeCells count="16">
    <mergeCell ref="L10:M10"/>
    <mergeCell ref="N10:O10"/>
    <mergeCell ref="B1:O1"/>
    <mergeCell ref="B2:O2"/>
    <mergeCell ref="A3:O4"/>
    <mergeCell ref="B8:C8"/>
    <mergeCell ref="D9:F9"/>
    <mergeCell ref="A10:A11"/>
    <mergeCell ref="D10:E10"/>
    <mergeCell ref="F10:G10"/>
    <mergeCell ref="H10:I10"/>
    <mergeCell ref="A24:G24"/>
    <mergeCell ref="B7:E7"/>
    <mergeCell ref="F7:G7"/>
    <mergeCell ref="F8:G8"/>
    <mergeCell ref="J10:K10"/>
  </mergeCells>
  <pageMargins left="0.25" right="0.25" top="0.75" bottom="0.75" header="0.3" footer="0.3"/>
  <pageSetup paperSize="9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</vt:lpstr>
      <vt:lpstr>Cronograma</vt:lpstr>
      <vt:lpstr>Planilha1</vt:lpstr>
      <vt:lpstr>Cronograma!Area_de_impressao</vt:lpstr>
      <vt:lpstr>Planilha!Area_de_impressao</vt:lpstr>
    </vt:vector>
  </TitlesOfParts>
  <Company>Usuario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Mario.Compras</cp:lastModifiedBy>
  <cp:lastPrinted>2021-09-30T17:35:41Z</cp:lastPrinted>
  <dcterms:created xsi:type="dcterms:W3CDTF">2000-04-11T13:27:40Z</dcterms:created>
  <dcterms:modified xsi:type="dcterms:W3CDTF">2021-09-30T17:39:39Z</dcterms:modified>
</cp:coreProperties>
</file>