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showInkAnnotation="0"/>
  <mc:AlternateContent xmlns:mc="http://schemas.openxmlformats.org/markup-compatibility/2006">
    <mc:Choice Requires="x15">
      <x15ac:absPath xmlns:x15ac="http://schemas.microsoft.com/office/spreadsheetml/2010/11/ac" url="\\192.168.0.76\documentos expedidos\2\889393-2019 - RECAP E DRENAGEM SÃO JOÃO - $ 477500\PARA LICITAÇÃO\fase 3\"/>
    </mc:Choice>
  </mc:AlternateContent>
  <xr:revisionPtr revIDLastSave="0" documentId="13_ncr:1_{0E9C9CDB-34B2-4051-8317-A812B9F61A56}" xr6:coauthVersionLast="47" xr6:coauthVersionMax="47" xr10:uidLastSave="{00000000-0000-0000-0000-000000000000}"/>
  <bookViews>
    <workbookView xWindow="-20610" yWindow="-90" windowWidth="20730" windowHeight="11160" tabRatio="930" activeTab="1" xr2:uid="{00000000-000D-0000-FFFF-FFFF00000000}"/>
  </bookViews>
  <sheets>
    <sheet name="Planilha Trecho 1" sheetId="18" r:id="rId1"/>
    <sheet name="CRONOGRAMA" sheetId="38" r:id="rId2"/>
  </sheets>
  <definedNames>
    <definedName name="_xlnm.Print_Area" localSheetId="0">'Planilha Trecho 1'!$A$1:$H$40</definedName>
    <definedName name="Print_Area" localSheetId="0">'Planilha Trecho 1'!$A$1:$H$40</definedName>
  </definedNames>
  <calcPr calcId="181029"/>
</workbook>
</file>

<file path=xl/calcChain.xml><?xml version="1.0" encoding="utf-8"?>
<calcChain xmlns="http://schemas.openxmlformats.org/spreadsheetml/2006/main">
  <c r="B13" i="38" l="1"/>
  <c r="C13" i="38"/>
  <c r="B8" i="38"/>
  <c r="B7" i="38"/>
  <c r="M8" i="38"/>
  <c r="M7" i="38"/>
  <c r="E13" i="38" l="1"/>
  <c r="E16" i="38" s="1"/>
  <c r="C16" i="38"/>
  <c r="D16" i="38" l="1"/>
  <c r="F31" i="18" l="1"/>
  <c r="E29" i="18"/>
  <c r="E28" i="18"/>
  <c r="H28" i="18" s="1"/>
  <c r="E22" i="18"/>
  <c r="E21" i="18"/>
  <c r="E20" i="18"/>
  <c r="E17" i="18"/>
  <c r="E14" i="18"/>
  <c r="H25" i="18"/>
  <c r="H24" i="18" s="1"/>
  <c r="F25" i="18"/>
  <c r="F29" i="18"/>
  <c r="H29" i="18" s="1"/>
  <c r="F28" i="18"/>
  <c r="F22" i="18"/>
  <c r="F20" i="18"/>
  <c r="H20" i="18" s="1"/>
  <c r="F21" i="18"/>
  <c r="H27" i="18" l="1"/>
  <c r="H22" i="18"/>
  <c r="H21" i="18"/>
  <c r="H19" i="18" l="1"/>
  <c r="I14" i="18"/>
  <c r="I20" i="18" l="1"/>
  <c r="I21" i="18" s="1"/>
  <c r="I17" i="18"/>
  <c r="F17" i="18" l="1"/>
  <c r="H17" i="18" s="1"/>
  <c r="H16" i="18" s="1"/>
  <c r="F14" i="18"/>
  <c r="H14" i="18" s="1"/>
  <c r="H13" i="18" s="1"/>
</calcChain>
</file>

<file path=xl/sharedStrings.xml><?xml version="1.0" encoding="utf-8"?>
<sst xmlns="http://schemas.openxmlformats.org/spreadsheetml/2006/main" count="84" uniqueCount="69">
  <si>
    <t>Prefeitura do Município de São Miguel Arcanjo</t>
  </si>
  <si>
    <t>PLANILHA ORÇAMENTÁRIA</t>
  </si>
  <si>
    <t>OBRA</t>
  </si>
  <si>
    <t>DATA</t>
  </si>
  <si>
    <t>B.D.I</t>
  </si>
  <si>
    <t>LOCAL</t>
  </si>
  <si>
    <t>DATA REF.</t>
  </si>
  <si>
    <t>ÍTEM</t>
  </si>
  <si>
    <t>COD. SINAPI</t>
  </si>
  <si>
    <t>DESCRIÇÃO DOS SERVIÇOS</t>
  </si>
  <si>
    <t xml:space="preserve">UN </t>
  </si>
  <si>
    <t xml:space="preserve">QUANT. </t>
  </si>
  <si>
    <t>P. UNIT</t>
  </si>
  <si>
    <t>P. SINAPI</t>
  </si>
  <si>
    <t>P. TOTAL</t>
  </si>
  <si>
    <t>,</t>
  </si>
  <si>
    <t>1.1</t>
  </si>
  <si>
    <t>M3</t>
  </si>
  <si>
    <t>m²</t>
  </si>
  <si>
    <t>Obs: A opção adotada no orçamento, no caso COM desoneração da folha de pagamento foi a mais adequada para a administração.</t>
  </si>
  <si>
    <t>ITEM</t>
  </si>
  <si>
    <t>TOTAL</t>
  </si>
  <si>
    <t xml:space="preserve">Secretaria Municipal de Obras </t>
  </si>
  <si>
    <t>Secretaria Municipal de Obras</t>
  </si>
  <si>
    <t>2.1</t>
  </si>
  <si>
    <t>3.1</t>
  </si>
  <si>
    <t>3.2</t>
  </si>
  <si>
    <t>3.3</t>
  </si>
  <si>
    <t>M2</t>
  </si>
  <si>
    <t>SERVIÇOS COMPLEMENTARES - Recapeamento e Drenagem na Vila São João</t>
  </si>
  <si>
    <t>Ruas Dr. Fernando Costa, Rua Com. Dante Carraro, Rua Sadamita Iwasaki, Rua São João, Ruas Con. Francisco Ribeiro, Rua Cel. Fernando Prestes, e Rua Antonio Terra, Bairro Vila São João, São Miguel Arcanjo</t>
  </si>
  <si>
    <t>RETIRADA DE LAJOTAS</t>
  </si>
  <si>
    <t>04.40.050</t>
  </si>
  <si>
    <t>Retirada manual de paralelepípedo ou lajota de concreto, inclusive limpeza, carregamento, transporte até 1 quilômetro e descarregamento</t>
  </si>
  <si>
    <t>BASE PARA PAVIMENTAÇÃO</t>
  </si>
  <si>
    <t>96396</t>
  </si>
  <si>
    <t>EXECUÇÃO E COMPACTAÇÃO DE BASE E OU SUB BASE COM BRITA GRADUADA SIMPLES - EXCLUSIVE CARGA E TRANSPORTE. AF_09/2017</t>
  </si>
  <si>
    <t>PLACA DE SINALIZAÇÃO DE NOME DA RUA</t>
  </si>
  <si>
    <t>70.03.001</t>
  </si>
  <si>
    <t>Placa para sinalização viária em chapa de aço, totalmente refletiva com película IA/IA - área até 2,0 m² (PLACA DE DENOMINAÇÃO DA VIA)</t>
  </si>
  <si>
    <t>97.05.130</t>
  </si>
  <si>
    <t>Colocação de placa em suporte de madeira / metálico - solo</t>
  </si>
  <si>
    <t xml:space="preserve">97.05.140 </t>
  </si>
  <si>
    <t>Suporte de perfil metálico galvanizado</t>
  </si>
  <si>
    <t>kg</t>
  </si>
  <si>
    <t>LEVANTAMENTO OU REBAIXAMENTO DE TAMPÃO DE POÇO DE VISITA</t>
  </si>
  <si>
    <t>UN</t>
  </si>
  <si>
    <t>Execução De Passeio (Calçada) Ou Piso De Concreto Com Concreto Moldado In Loco, Usinado, Acabamento Convencional, Não Armado (Com Rampa de acessibilidade). Af_07/2016</t>
  </si>
  <si>
    <t>m3</t>
  </si>
  <si>
    <t>11.18.040  (CPOS 181)</t>
  </si>
  <si>
    <t>Lastro de pedra britada</t>
  </si>
  <si>
    <t>m³</t>
  </si>
  <si>
    <t>LEVANTAMENTO DO TAMPÃO DO PV</t>
  </si>
  <si>
    <t>4.1</t>
  </si>
  <si>
    <t>CONSTRUÇÃO E REPARO DE CALÇADAS E RAMPAS DE ACESSIBILIDADE</t>
  </si>
  <si>
    <t>5.1</t>
  </si>
  <si>
    <t>5.2</t>
  </si>
  <si>
    <t>CRONOGRAMA FÍSICO FINANCEIRO</t>
  </si>
  <si>
    <t xml:space="preserve">DISCRIMINAÇÃO  </t>
  </si>
  <si>
    <t xml:space="preserve">VALOR DOS  </t>
  </si>
  <si>
    <t>DE SERVIÇOS</t>
  </si>
  <si>
    <t>SERVIÇOS (R$)</t>
  </si>
  <si>
    <t>%</t>
  </si>
  <si>
    <t>FINANC.</t>
  </si>
  <si>
    <t>1º Bimestre</t>
  </si>
  <si>
    <t>2º Bimestre</t>
  </si>
  <si>
    <t>3º Bimestre</t>
  </si>
  <si>
    <t>4º Bimestre</t>
  </si>
  <si>
    <t>5º Bimestre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</si>
</sst>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_(&quot;R$ &quot;* #,##0.00_);_(&quot;R$ &quot;* \(#,##0.00\);_(&quot;R$ &quot;* &quot;-&quot;??_);_(@_)"/>
    <numFmt numFmtId="170" formatCode="00\-00\-00"/>
    <numFmt numFmtId="171" formatCode="0.000%"/>
  </numFmts>
  <fonts count="2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10"/>
      <name val="Courier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name val="Arial"/>
    </font>
    <font>
      <sz val="10"/>
      <color indexed="8"/>
      <name val="Arial"/>
    </font>
    <font>
      <sz val="8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50">
    <xf numFmtId="0" fontId="0" fillId="0" borderId="0"/>
    <xf numFmtId="166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6" fillId="0" borderId="0"/>
    <xf numFmtId="0" fontId="16" fillId="0" borderId="0"/>
    <xf numFmtId="0" fontId="12" fillId="0" borderId="0"/>
    <xf numFmtId="0" fontId="14" fillId="0" borderId="0"/>
    <xf numFmtId="0" fontId="15" fillId="0" borderId="0"/>
    <xf numFmtId="0" fontId="11" fillId="0" borderId="0"/>
    <xf numFmtId="9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7" fillId="0" borderId="0"/>
    <xf numFmtId="0" fontId="17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8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19" fillId="0" borderId="0"/>
    <xf numFmtId="0" fontId="12" fillId="0" borderId="0"/>
    <xf numFmtId="0" fontId="20" fillId="0" borderId="0"/>
    <xf numFmtId="0" fontId="12" fillId="0" borderId="0"/>
    <xf numFmtId="0" fontId="13" fillId="0" borderId="0"/>
    <xf numFmtId="43" fontId="1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3" fillId="0" borderId="0"/>
    <xf numFmtId="0" fontId="13" fillId="0" borderId="0"/>
    <xf numFmtId="43" fontId="1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" fillId="0" borderId="0"/>
    <xf numFmtId="0" fontId="12" fillId="0" borderId="0"/>
    <xf numFmtId="43" fontId="17" fillId="0" borderId="0" applyFont="0" applyFill="0" applyBorder="0" applyAlignment="0" applyProtection="0"/>
    <xf numFmtId="0" fontId="17" fillId="0" borderId="0"/>
    <xf numFmtId="0" fontId="17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1" fillId="0" borderId="0"/>
  </cellStyleXfs>
  <cellXfs count="223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167" fontId="8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2" fontId="8" fillId="0" borderId="0" xfId="9" applyNumberFormat="1" applyFont="1" applyFill="1" applyBorder="1" applyAlignment="1" applyProtection="1">
      <alignment horizontal="left" vertical="center" wrapText="1"/>
    </xf>
    <xf numFmtId="167" fontId="8" fillId="0" borderId="0" xfId="11" applyNumberFormat="1" applyFont="1" applyFill="1" applyBorder="1" applyAlignment="1">
      <alignment horizontal="right" vertical="center" wrapText="1"/>
    </xf>
    <xf numFmtId="2" fontId="8" fillId="0" borderId="0" xfId="9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0" xfId="9" applyNumberFormat="1" applyFont="1" applyFill="1" applyBorder="1" applyAlignment="1">
      <alignment horizontal="right" vertical="center" wrapText="1"/>
    </xf>
    <xf numFmtId="2" fontId="8" fillId="0" borderId="0" xfId="1" applyNumberFormat="1" applyFont="1" applyAlignment="1">
      <alignment horizontal="center" vertical="center"/>
    </xf>
    <xf numFmtId="10" fontId="8" fillId="0" borderId="0" xfId="0" applyNumberFormat="1" applyFont="1" applyFill="1" applyBorder="1" applyAlignment="1">
      <alignment vertical="center"/>
    </xf>
    <xf numFmtId="165" fontId="8" fillId="0" borderId="0" xfId="11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167" fontId="8" fillId="0" borderId="13" xfId="0" applyNumberFormat="1" applyFont="1" applyBorder="1"/>
    <xf numFmtId="0" fontId="8" fillId="0" borderId="1" xfId="0" applyFont="1" applyBorder="1"/>
    <xf numFmtId="44" fontId="8" fillId="0" borderId="1" xfId="0" applyNumberFormat="1" applyFont="1" applyBorder="1"/>
    <xf numFmtId="167" fontId="8" fillId="0" borderId="18" xfId="0" applyNumberFormat="1" applyFont="1" applyBorder="1"/>
    <xf numFmtId="4" fontId="8" fillId="0" borderId="1" xfId="9" applyNumberFormat="1" applyFont="1" applyFill="1" applyBorder="1" applyAlignment="1">
      <alignment horizontal="right" vertical="center" wrapText="1"/>
    </xf>
    <xf numFmtId="4" fontId="8" fillId="0" borderId="1" xfId="11" applyNumberFormat="1" applyFont="1" applyFill="1" applyBorder="1" applyAlignment="1">
      <alignment horizontal="right" vertical="center" wrapText="1"/>
    </xf>
    <xf numFmtId="165" fontId="8" fillId="0" borderId="1" xfId="11" applyNumberFormat="1" applyFont="1" applyBorder="1"/>
    <xf numFmtId="4" fontId="8" fillId="0" borderId="19" xfId="11" applyNumberFormat="1" applyFont="1" applyFill="1" applyBorder="1" applyAlignment="1">
      <alignment horizontal="right" vertical="center" wrapText="1"/>
    </xf>
    <xf numFmtId="167" fontId="8" fillId="0" borderId="24" xfId="0" applyNumberFormat="1" applyFont="1" applyBorder="1"/>
    <xf numFmtId="167" fontId="8" fillId="0" borderId="27" xfId="0" applyNumberFormat="1" applyFont="1" applyBorder="1"/>
    <xf numFmtId="0" fontId="8" fillId="0" borderId="19" xfId="0" applyFont="1" applyBorder="1"/>
    <xf numFmtId="0" fontId="3" fillId="0" borderId="1" xfId="0" applyFont="1" applyFill="1" applyBorder="1" applyAlignment="1">
      <alignment horizontal="left" vertical="center" wrapText="1"/>
    </xf>
    <xf numFmtId="43" fontId="0" fillId="0" borderId="0" xfId="0" applyNumberFormat="1" applyFont="1" applyAlignment="1">
      <alignment vertical="center"/>
    </xf>
    <xf numFmtId="0" fontId="8" fillId="0" borderId="0" xfId="0" applyFont="1" applyAlignment="1">
      <alignment horizontal="left" wrapText="1"/>
    </xf>
    <xf numFmtId="164" fontId="0" fillId="0" borderId="0" xfId="0" applyNumberFormat="1" applyFont="1"/>
    <xf numFmtId="0" fontId="0" fillId="0" borderId="0" xfId="0" applyFont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 wrapText="1"/>
    </xf>
    <xf numFmtId="165" fontId="3" fillId="0" borderId="20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right" vertical="center"/>
    </xf>
    <xf numFmtId="10" fontId="3" fillId="0" borderId="20" xfId="0" applyNumberFormat="1" applyFont="1" applyFill="1" applyBorder="1" applyAlignment="1">
      <alignment horizontal="center" vertical="center"/>
    </xf>
    <xf numFmtId="10" fontId="3" fillId="0" borderId="14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left" vertical="center" wrapText="1"/>
    </xf>
    <xf numFmtId="17" fontId="3" fillId="0" borderId="15" xfId="0" applyNumberFormat="1" applyFont="1" applyFill="1" applyBorder="1" applyAlignment="1">
      <alignment horizontal="center" vertical="center"/>
    </xf>
    <xf numFmtId="14" fontId="3" fillId="0" borderId="3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/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/>
    <xf numFmtId="0" fontId="3" fillId="0" borderId="8" xfId="0" applyFont="1" applyFill="1" applyBorder="1" applyAlignment="1"/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9" xfId="0" applyFont="1" applyFill="1" applyBorder="1" applyAlignment="1">
      <alignment horizontal="center"/>
    </xf>
    <xf numFmtId="0" fontId="8" fillId="0" borderId="10" xfId="0" applyFont="1" applyFill="1" applyBorder="1"/>
    <xf numFmtId="0" fontId="8" fillId="0" borderId="29" xfId="0" applyFont="1" applyFill="1" applyBorder="1" applyAlignment="1">
      <alignment horizontal="center" vertical="center"/>
    </xf>
    <xf numFmtId="165" fontId="8" fillId="0" borderId="19" xfId="11" applyNumberFormat="1" applyFont="1" applyFill="1" applyBorder="1" applyAlignment="1">
      <alignment horizontal="center" vertical="center"/>
    </xf>
    <xf numFmtId="167" fontId="8" fillId="0" borderId="19" xfId="0" applyNumberFormat="1" applyFont="1" applyFill="1" applyBorder="1" applyAlignment="1">
      <alignment horizontal="center" vertical="center"/>
    </xf>
    <xf numFmtId="167" fontId="8" fillId="0" borderId="30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center" vertical="center"/>
    </xf>
    <xf numFmtId="165" fontId="3" fillId="0" borderId="26" xfId="11" applyNumberFormat="1" applyFont="1" applyFill="1" applyBorder="1" applyAlignment="1">
      <alignment horizontal="center" vertical="center"/>
    </xf>
    <xf numFmtId="167" fontId="3" fillId="0" borderId="26" xfId="0" applyNumberFormat="1" applyFont="1" applyFill="1" applyBorder="1" applyAlignment="1">
      <alignment horizontal="center" vertical="center"/>
    </xf>
    <xf numFmtId="167" fontId="3" fillId="0" borderId="26" xfId="0" applyNumberFormat="1" applyFont="1" applyFill="1" applyBorder="1" applyAlignment="1">
      <alignment horizontal="center" vertical="center" wrapText="1"/>
    </xf>
    <xf numFmtId="167" fontId="3" fillId="0" borderId="28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165" fontId="8" fillId="0" borderId="4" xfId="11" applyNumberFormat="1" applyFont="1" applyFill="1" applyBorder="1" applyAlignment="1">
      <alignment vertical="center"/>
    </xf>
    <xf numFmtId="39" fontId="8" fillId="0" borderId="4" xfId="0" applyNumberFormat="1" applyFont="1" applyFill="1" applyBorder="1" applyAlignment="1">
      <alignment vertical="center"/>
    </xf>
    <xf numFmtId="167" fontId="8" fillId="0" borderId="4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43" fontId="8" fillId="0" borderId="7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 wrapText="1"/>
    </xf>
    <xf numFmtId="4" fontId="8" fillId="0" borderId="9" xfId="9" applyNumberFormat="1" applyFont="1" applyFill="1" applyBorder="1" applyAlignment="1">
      <alignment horizontal="right" vertical="center" wrapText="1"/>
    </xf>
    <xf numFmtId="167" fontId="8" fillId="0" borderId="9" xfId="0" applyNumberFormat="1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16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 wrapText="1"/>
    </xf>
    <xf numFmtId="165" fontId="8" fillId="0" borderId="20" xfId="0" applyNumberFormat="1" applyFont="1" applyFill="1" applyBorder="1" applyAlignment="1">
      <alignment horizontal="center" vertical="center"/>
    </xf>
    <xf numFmtId="167" fontId="8" fillId="0" borderId="2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2" borderId="1" xfId="65" applyFont="1" applyFill="1" applyBorder="1" applyAlignment="1">
      <alignment horizontal="left" vertical="center" wrapText="1"/>
    </xf>
    <xf numFmtId="0" fontId="10" fillId="2" borderId="1" xfId="65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 wrapText="1"/>
    </xf>
    <xf numFmtId="167" fontId="8" fillId="0" borderId="35" xfId="0" applyNumberFormat="1" applyFont="1" applyFill="1" applyBorder="1" applyAlignment="1">
      <alignment horizontal="center" vertical="center"/>
    </xf>
    <xf numFmtId="43" fontId="10" fillId="2" borderId="1" xfId="73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8" fillId="0" borderId="1" xfId="11" applyNumberFormat="1" applyFont="1" applyFill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5" fontId="8" fillId="0" borderId="1" xfId="11" applyFont="1" applyBorder="1" applyAlignment="1">
      <alignment horizontal="center" vertical="center" wrapText="1"/>
    </xf>
    <xf numFmtId="170" fontId="8" fillId="0" borderId="1" xfId="148" applyNumberFormat="1" applyFont="1" applyBorder="1" applyAlignment="1">
      <alignment horizontal="center" vertical="center" wrapText="1"/>
    </xf>
    <xf numFmtId="0" fontId="10" fillId="0" borderId="1" xfId="148" applyFont="1" applyBorder="1" applyAlignment="1">
      <alignment horizontal="center" vertical="center" wrapText="1"/>
    </xf>
    <xf numFmtId="4" fontId="10" fillId="0" borderId="1" xfId="148" applyNumberFormat="1" applyFont="1" applyBorder="1" applyAlignment="1">
      <alignment horizontal="center" vertical="center" wrapText="1"/>
    </xf>
    <xf numFmtId="165" fontId="8" fillId="0" borderId="1" xfId="11" applyFont="1" applyFill="1" applyBorder="1" applyAlignment="1">
      <alignment horizontal="center" vertical="center" wrapText="1"/>
    </xf>
    <xf numFmtId="0" fontId="10" fillId="0" borderId="1" xfId="148" applyFont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right" vertical="center"/>
    </xf>
    <xf numFmtId="0" fontId="3" fillId="0" borderId="32" xfId="0" applyFont="1" applyFill="1" applyBorder="1" applyAlignment="1">
      <alignment horizontal="right" vertical="center"/>
    </xf>
    <xf numFmtId="166" fontId="3" fillId="0" borderId="32" xfId="1" applyFont="1" applyFill="1" applyBorder="1" applyAlignment="1">
      <alignment horizontal="center" vertical="center"/>
    </xf>
    <xf numFmtId="166" fontId="3" fillId="0" borderId="33" xfId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2" fillId="0" borderId="21" xfId="6" applyBorder="1" applyAlignment="1">
      <alignment horizontal="center"/>
    </xf>
    <xf numFmtId="0" fontId="5" fillId="0" borderId="16" xfId="6" applyFont="1" applyBorder="1" applyAlignment="1">
      <alignment horizontal="center"/>
    </xf>
    <xf numFmtId="0" fontId="5" fillId="0" borderId="22" xfId="6" applyFont="1" applyBorder="1"/>
    <xf numFmtId="0" fontId="12" fillId="0" borderId="35" xfId="6" applyBorder="1" applyAlignment="1">
      <alignment horizontal="center"/>
    </xf>
    <xf numFmtId="0" fontId="5" fillId="0" borderId="0" xfId="6" applyFont="1" applyAlignment="1">
      <alignment horizontal="center"/>
    </xf>
    <xf numFmtId="0" fontId="5" fillId="0" borderId="34" xfId="6" applyFont="1" applyBorder="1"/>
    <xf numFmtId="0" fontId="6" fillId="0" borderId="0" xfId="6" applyFont="1"/>
    <xf numFmtId="0" fontId="6" fillId="0" borderId="34" xfId="6" applyFont="1" applyBorder="1"/>
    <xf numFmtId="0" fontId="7" fillId="0" borderId="0" xfId="6" applyFont="1" applyAlignment="1">
      <alignment horizontal="center"/>
    </xf>
    <xf numFmtId="0" fontId="7" fillId="0" borderId="34" xfId="6" applyFont="1" applyBorder="1"/>
    <xf numFmtId="0" fontId="12" fillId="0" borderId="0" xfId="6" applyAlignment="1">
      <alignment horizontal="center"/>
    </xf>
    <xf numFmtId="0" fontId="12" fillId="0" borderId="0" xfId="6"/>
    <xf numFmtId="0" fontId="12" fillId="0" borderId="34" xfId="6" applyBorder="1"/>
    <xf numFmtId="0" fontId="12" fillId="0" borderId="27" xfId="6" applyBorder="1" applyAlignment="1">
      <alignment horizontal="center"/>
    </xf>
    <xf numFmtId="0" fontId="12" fillId="0" borderId="23" xfId="6" applyBorder="1" applyAlignment="1">
      <alignment horizontal="center"/>
    </xf>
    <xf numFmtId="0" fontId="12" fillId="0" borderId="23" xfId="6" applyBorder="1" applyAlignment="1">
      <alignment wrapText="1"/>
    </xf>
    <xf numFmtId="0" fontId="12" fillId="0" borderId="24" xfId="6" applyBorder="1" applyAlignment="1">
      <alignment horizontal="center"/>
    </xf>
    <xf numFmtId="0" fontId="3" fillId="0" borderId="1" xfId="6" applyFont="1" applyBorder="1" applyAlignment="1">
      <alignment vertical="center"/>
    </xf>
    <xf numFmtId="0" fontId="3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14" fontId="3" fillId="0" borderId="1" xfId="6" applyNumberFormat="1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 wrapText="1"/>
    </xf>
    <xf numFmtId="2" fontId="3" fillId="0" borderId="1" xfId="6" applyNumberFormat="1" applyFont="1" applyBorder="1" applyAlignment="1">
      <alignment horizontal="center" vertical="center"/>
    </xf>
    <xf numFmtId="10" fontId="3" fillId="0" borderId="1" xfId="6" applyNumberFormat="1" applyFont="1" applyBorder="1" applyAlignment="1">
      <alignment horizontal="center" vertical="center"/>
    </xf>
    <xf numFmtId="2" fontId="4" fillId="0" borderId="13" xfId="6" applyNumberFormat="1" applyFont="1" applyBorder="1" applyAlignment="1">
      <alignment horizontal="center"/>
    </xf>
    <xf numFmtId="2" fontId="4" fillId="0" borderId="17" xfId="6" applyNumberFormat="1" applyFont="1" applyBorder="1" applyAlignment="1">
      <alignment horizontal="center"/>
    </xf>
    <xf numFmtId="2" fontId="4" fillId="0" borderId="18" xfId="6" applyNumberFormat="1" applyFont="1" applyBorder="1" applyAlignment="1">
      <alignment horizontal="center"/>
    </xf>
    <xf numFmtId="2" fontId="4" fillId="0" borderId="1" xfId="6" applyNumberFormat="1" applyFont="1" applyBorder="1" applyAlignment="1">
      <alignment horizontal="center" vertical="center"/>
    </xf>
    <xf numFmtId="2" fontId="4" fillId="0" borderId="1" xfId="6" applyNumberFormat="1" applyFont="1" applyBorder="1" applyAlignment="1">
      <alignment horizontal="center" wrapText="1"/>
    </xf>
    <xf numFmtId="167" fontId="4" fillId="0" borderId="1" xfId="6" applyNumberFormat="1" applyFont="1" applyBorder="1" applyAlignment="1">
      <alignment horizontal="center"/>
    </xf>
    <xf numFmtId="167" fontId="4" fillId="0" borderId="1" xfId="6" applyNumberFormat="1" applyFont="1" applyBorder="1" applyAlignment="1">
      <alignment horizontal="center" vertical="center"/>
    </xf>
    <xf numFmtId="167" fontId="4" fillId="0" borderId="1" xfId="6" applyNumberFormat="1" applyFont="1" applyBorder="1" applyAlignment="1">
      <alignment horizontal="center" vertical="center"/>
    </xf>
    <xf numFmtId="2" fontId="4" fillId="0" borderId="1" xfId="6" applyNumberFormat="1" applyFont="1" applyBorder="1" applyAlignment="1">
      <alignment horizontal="center" vertical="center" wrapText="1"/>
    </xf>
    <xf numFmtId="2" fontId="4" fillId="0" borderId="1" xfId="6" applyNumberFormat="1" applyFont="1" applyBorder="1" applyAlignment="1">
      <alignment horizontal="right" vertical="center" wrapText="1"/>
    </xf>
    <xf numFmtId="167" fontId="4" fillId="0" borderId="1" xfId="6" applyNumberFormat="1" applyFont="1" applyBorder="1" applyAlignment="1">
      <alignment horizontal="right" vertical="center" wrapText="1"/>
    </xf>
    <xf numFmtId="167" fontId="4" fillId="0" borderId="1" xfId="6" applyNumberFormat="1" applyFont="1" applyBorder="1" applyAlignment="1">
      <alignment horizontal="center" vertical="center" wrapText="1"/>
    </xf>
    <xf numFmtId="2" fontId="8" fillId="0" borderId="1" xfId="6" applyNumberFormat="1" applyFont="1" applyBorder="1" applyAlignment="1">
      <alignment horizontal="left" vertical="center" wrapText="1"/>
    </xf>
    <xf numFmtId="167" fontId="8" fillId="0" borderId="1" xfId="6" applyNumberFormat="1" applyFont="1" applyBorder="1" applyAlignment="1">
      <alignment horizontal="right" vertical="center" wrapText="1"/>
    </xf>
    <xf numFmtId="9" fontId="8" fillId="0" borderId="1" xfId="10" applyFont="1" applyBorder="1" applyAlignment="1">
      <alignment horizontal="center" vertical="center" wrapText="1"/>
    </xf>
    <xf numFmtId="167" fontId="8" fillId="0" borderId="1" xfId="6" applyNumberFormat="1" applyFont="1" applyBorder="1" applyAlignment="1">
      <alignment vertical="center" wrapText="1"/>
    </xf>
    <xf numFmtId="0" fontId="8" fillId="0" borderId="1" xfId="6" applyFont="1" applyBorder="1" applyAlignment="1">
      <alignment horizontal="center"/>
    </xf>
    <xf numFmtId="2" fontId="8" fillId="0" borderId="1" xfId="6" applyNumberFormat="1" applyFont="1" applyBorder="1" applyAlignment="1">
      <alignment horizontal="left" wrapText="1"/>
    </xf>
    <xf numFmtId="167" fontId="8" fillId="0" borderId="1" xfId="6" applyNumberFormat="1" applyFont="1" applyBorder="1" applyAlignment="1">
      <alignment horizontal="right"/>
    </xf>
    <xf numFmtId="9" fontId="8" fillId="0" borderId="1" xfId="10" applyFont="1" applyBorder="1" applyAlignment="1">
      <alignment horizontal="center"/>
    </xf>
    <xf numFmtId="167" fontId="8" fillId="0" borderId="1" xfId="6" applyNumberFormat="1" applyFont="1" applyBorder="1"/>
    <xf numFmtId="0" fontId="3" fillId="0" borderId="1" xfId="6" applyFont="1" applyBorder="1" applyAlignment="1">
      <alignment horizontal="center"/>
    </xf>
    <xf numFmtId="0" fontId="8" fillId="0" borderId="1" xfId="6" applyFont="1" applyBorder="1"/>
    <xf numFmtId="0" fontId="3" fillId="0" borderId="1" xfId="6" applyFont="1" applyBorder="1"/>
    <xf numFmtId="2" fontId="3" fillId="0" borderId="1" xfId="6" applyNumberFormat="1" applyFont="1" applyBorder="1" applyAlignment="1">
      <alignment horizontal="center" vertical="center" wrapText="1"/>
    </xf>
    <xf numFmtId="167" fontId="3" fillId="0" borderId="1" xfId="6" applyNumberFormat="1" applyFont="1" applyBorder="1" applyAlignment="1">
      <alignment horizontal="center" vertical="center"/>
    </xf>
    <xf numFmtId="171" fontId="3" fillId="0" borderId="1" xfId="10" applyNumberFormat="1" applyFont="1" applyBorder="1" applyAlignment="1">
      <alignment horizontal="center" vertical="center"/>
    </xf>
    <xf numFmtId="0" fontId="4" fillId="0" borderId="21" xfId="6" applyFont="1" applyBorder="1"/>
    <xf numFmtId="0" fontId="4" fillId="0" borderId="16" xfId="6" applyFont="1" applyBorder="1" applyAlignment="1">
      <alignment horizontal="right" wrapText="1"/>
    </xf>
    <xf numFmtId="167" fontId="12" fillId="0" borderId="16" xfId="6" applyNumberFormat="1" applyBorder="1"/>
    <xf numFmtId="167" fontId="12" fillId="0" borderId="22" xfId="6" applyNumberFormat="1" applyBorder="1"/>
    <xf numFmtId="2" fontId="12" fillId="0" borderId="0" xfId="149" applyNumberFormat="1" applyFont="1" applyAlignment="1">
      <alignment horizontal="left" vertical="center" wrapText="1"/>
    </xf>
    <xf numFmtId="0" fontId="12" fillId="0" borderId="0" xfId="6" applyAlignment="1">
      <alignment horizontal="center" vertical="center" wrapText="1"/>
    </xf>
    <xf numFmtId="167" fontId="12" fillId="0" borderId="0" xfId="42" applyNumberFormat="1" applyFont="1" applyBorder="1" applyAlignment="1">
      <alignment horizontal="right" vertical="center" wrapText="1"/>
    </xf>
    <xf numFmtId="39" fontId="12" fillId="0" borderId="0" xfId="6" applyNumberFormat="1"/>
    <xf numFmtId="167" fontId="12" fillId="0" borderId="0" xfId="6" applyNumberFormat="1"/>
    <xf numFmtId="0" fontId="12" fillId="0" borderId="35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0" fontId="12" fillId="0" borderId="0" xfId="0" applyNumberFormat="1" applyFont="1"/>
    <xf numFmtId="167" fontId="12" fillId="0" borderId="0" xfId="0" applyNumberFormat="1" applyFont="1"/>
    <xf numFmtId="2" fontId="12" fillId="0" borderId="0" xfId="9" applyNumberFormat="1" applyFont="1" applyAlignment="1">
      <alignment horizontal="left" vertical="center" wrapText="1"/>
    </xf>
    <xf numFmtId="2" fontId="12" fillId="0" borderId="0" xfId="9" applyNumberFormat="1" applyFont="1" applyAlignment="1">
      <alignment horizontal="center" vertical="center" wrapText="1"/>
    </xf>
    <xf numFmtId="4" fontId="12" fillId="0" borderId="0" xfId="9" applyNumberFormat="1" applyFont="1" applyAlignment="1">
      <alignment horizontal="right" vertical="center" wrapText="1"/>
    </xf>
    <xf numFmtId="167" fontId="12" fillId="0" borderId="0" xfId="11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165" fontId="12" fillId="0" borderId="0" xfId="11" applyFont="1" applyFill="1" applyBorder="1"/>
    <xf numFmtId="10" fontId="12" fillId="0" borderId="0" xfId="6" applyNumberFormat="1"/>
    <xf numFmtId="43" fontId="22" fillId="0" borderId="0" xfId="6" applyNumberFormat="1" applyFont="1"/>
    <xf numFmtId="4" fontId="12" fillId="0" borderId="0" xfId="11" applyNumberFormat="1" applyFont="1" applyFill="1" applyBorder="1" applyAlignment="1">
      <alignment horizontal="right" vertical="center" wrapText="1"/>
    </xf>
    <xf numFmtId="0" fontId="12" fillId="0" borderId="27" xfId="0" applyFont="1" applyBorder="1" applyAlignment="1">
      <alignment horizont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left" wrapText="1"/>
    </xf>
    <xf numFmtId="0" fontId="12" fillId="0" borderId="23" xfId="0" applyFont="1" applyBorder="1" applyAlignment="1">
      <alignment horizontal="center"/>
    </xf>
    <xf numFmtId="4" fontId="12" fillId="0" borderId="23" xfId="11" applyNumberFormat="1" applyFont="1" applyFill="1" applyBorder="1" applyAlignment="1">
      <alignment horizontal="right" vertical="center" wrapText="1"/>
    </xf>
    <xf numFmtId="167" fontId="12" fillId="0" borderId="23" xfId="0" applyNumberFormat="1" applyFont="1" applyBorder="1"/>
    <xf numFmtId="167" fontId="12" fillId="0" borderId="23" xfId="6" applyNumberFormat="1" applyBorder="1"/>
    <xf numFmtId="0" fontId="12" fillId="0" borderId="23" xfId="6" applyBorder="1"/>
    <xf numFmtId="0" fontId="12" fillId="0" borderId="24" xfId="6" applyBorder="1"/>
  </cellXfs>
  <cellStyles count="150">
    <cellStyle name="Moeda" xfId="1" builtinId="4"/>
    <cellStyle name="Moeda 2" xfId="2" xr:uid="{00000000-0005-0000-0000-000001000000}"/>
    <cellStyle name="Moeda 2 2" xfId="22" xr:uid="{2A230852-D970-4356-85B5-131E0A9FAF9A}"/>
    <cellStyle name="Moeda 2 2 2" xfId="62" xr:uid="{BB9C3928-6792-4EDB-B508-40BACBEBEF02}"/>
    <cellStyle name="Moeda 2 2 3" xfId="61" xr:uid="{766EBA96-2BE3-447C-98EC-A78D1EDBDF36}"/>
    <cellStyle name="Moeda 2 3" xfId="21" xr:uid="{A1EE15D5-687A-45F3-AF35-91EC2DBBE8B0}"/>
    <cellStyle name="Moeda 2 3 2" xfId="63" xr:uid="{939FA712-65C7-45C6-8E62-1AF3E91BCC3B}"/>
    <cellStyle name="Moeda 2 4" xfId="60" xr:uid="{26CDFD82-1093-40C4-AA80-870DB80630F6}"/>
    <cellStyle name="Moeda 3" xfId="23" xr:uid="{8343F5D1-408C-4EE6-830E-99499A4E556D}"/>
    <cellStyle name="Moeda 3 2" xfId="64" xr:uid="{BA35E2E3-2E03-497A-9DF4-FC596F7EC250}"/>
    <cellStyle name="Moeda 4" xfId="146" xr:uid="{32986E33-4F5E-4621-950D-3D3AE3037E6F}"/>
    <cellStyle name="Normal" xfId="0" builtinId="0"/>
    <cellStyle name="Normal 2" xfId="3" xr:uid="{00000000-0005-0000-0000-000003000000}"/>
    <cellStyle name="Normal 2 2" xfId="4" xr:uid="{00000000-0005-0000-0000-000004000000}"/>
    <cellStyle name="Normal 2 2 2" xfId="24" xr:uid="{2474103A-8F1D-453F-AECA-CA306A9C11E1}"/>
    <cellStyle name="Normal 2 2 2 2" xfId="141" xr:uid="{00882E29-1173-4EF7-9AD9-D4337D5E20D6}"/>
    <cellStyle name="Normal 2 2 3" xfId="65" xr:uid="{DEF3F227-9D07-465F-82A0-B7DFA3D4826E}"/>
    <cellStyle name="Normal 2 2 4" xfId="144" xr:uid="{3F9D6B82-045C-4581-A9E5-2349809A44B4}"/>
    <cellStyle name="Normal 2 3" xfId="5" xr:uid="{00000000-0005-0000-0000-000005000000}"/>
    <cellStyle name="Normal 2 3 2" xfId="25" xr:uid="{64A0DFEB-DE34-4DDA-8F89-8C64CD1F3493}"/>
    <cellStyle name="Normal 2 3 3" xfId="66" xr:uid="{8E048C11-3EC2-4EAF-82C5-F9846267ABCD}"/>
    <cellStyle name="Normal 2 4" xfId="6" xr:uid="{00000000-0005-0000-0000-000006000000}"/>
    <cellStyle name="Normal 2 5" xfId="15" xr:uid="{9259B1AE-8F74-4C5D-AA82-80730033EE92}"/>
    <cellStyle name="Normal 2 5 2" xfId="142" xr:uid="{8BBD0315-1201-4363-AAB4-EAEC42B3A5CA}"/>
    <cellStyle name="Normal 3" xfId="7" xr:uid="{00000000-0005-0000-0000-000007000000}"/>
    <cellStyle name="Normal 3 2" xfId="27" xr:uid="{C84F0E6E-C6B1-4D39-9568-3CF0FC9D8ACF}"/>
    <cellStyle name="Normal 3 3" xfId="26" xr:uid="{10D3AAFA-E982-47F6-A8AD-E860D9BA5FDC}"/>
    <cellStyle name="Normal 3 4" xfId="145" xr:uid="{B32C214C-B2C0-4B2A-8C2D-53057FF12B4E}"/>
    <cellStyle name="Normal 4" xfId="8" xr:uid="{00000000-0005-0000-0000-000008000000}"/>
    <cellStyle name="Normal 4 2" xfId="29" xr:uid="{9AF36AAE-30F6-4B78-9254-61FF2341F15F}"/>
    <cellStyle name="Normal 4 3" xfId="28" xr:uid="{46D3016C-A861-4AC5-804B-222DB2AB8EAB}"/>
    <cellStyle name="Normal 4 3 2" xfId="68" xr:uid="{84A82B77-5CAF-49CB-885E-34BE549868EE}"/>
    <cellStyle name="Normal 4 4" xfId="67" xr:uid="{9FD2757A-C17B-48CD-A5AB-8ABDA7AD7475}"/>
    <cellStyle name="Normal 5" xfId="14" xr:uid="{EC511902-250A-43F9-AE8D-06E3B538A7B1}"/>
    <cellStyle name="Normal 6" xfId="20" xr:uid="{9B0781B5-73CF-4A68-A000-5E4EB8FAEE10}"/>
    <cellStyle name="Normal 6 2" xfId="30" xr:uid="{163D7B23-28FA-4F80-A7F3-5B65537AAF93}"/>
    <cellStyle name="Normal_Caragua1" xfId="9" xr:uid="{00000000-0005-0000-0000-000009000000}"/>
    <cellStyle name="Normal_Caragua1 2" xfId="149" xr:uid="{5E2678AA-C1B4-4B68-BEA5-4DB64ADB4296}"/>
    <cellStyle name="Normal_Plan1" xfId="148" xr:uid="{D03EDE9A-18B6-4C90-AA05-DEF58B9BC03A}"/>
    <cellStyle name="Porcentagem 2" xfId="10" xr:uid="{00000000-0005-0000-0000-00000C000000}"/>
    <cellStyle name="Porcentagem 3" xfId="140" xr:uid="{7FF71DC4-B2E7-4101-BC0E-3347ACB1BF50}"/>
    <cellStyle name="Vírgula" xfId="11" builtinId="3"/>
    <cellStyle name="Vírgula 2" xfId="12" xr:uid="{00000000-0005-0000-0000-00000E000000}"/>
    <cellStyle name="Vírgula 2 2" xfId="16" xr:uid="{0B24E2DD-7100-4CDD-8BCF-2D9C0AE5F686}"/>
    <cellStyle name="Vírgula 2 2 2" xfId="33" xr:uid="{2F52CA58-077C-48DB-A87E-44DAE5175A35}"/>
    <cellStyle name="Vírgula 2 2 2 2" xfId="34" xr:uid="{67C7FEE1-EC71-4983-BFE8-5EF302826FE7}"/>
    <cellStyle name="Vírgula 2 2 2 2 2" xfId="73" xr:uid="{8BC1C8CD-9870-4D98-9C01-541BB6F2512D}"/>
    <cellStyle name="Vírgula 2 2 2 2 3" xfId="72" xr:uid="{B6F87A77-8849-42B6-85B6-1AAEC28F9285}"/>
    <cellStyle name="Vírgula 2 2 2 3" xfId="74" xr:uid="{D3C66688-6C1B-4927-BD19-848F9CF933A5}"/>
    <cellStyle name="Vírgula 2 2 2 4" xfId="75" xr:uid="{CDC239C4-5204-4EB4-A540-F161C769DEB7}"/>
    <cellStyle name="Vírgula 2 2 2 5" xfId="71" xr:uid="{A88DA79F-E685-4AE4-BB12-2925B310694E}"/>
    <cellStyle name="Vírgula 2 2 3" xfId="35" xr:uid="{D6F26FC4-9A76-4457-B577-7F42E25C4F9B}"/>
    <cellStyle name="Vírgula 2 2 3 2" xfId="36" xr:uid="{834A440F-F593-4750-A3F2-FC3D0F5DE8B2}"/>
    <cellStyle name="Vírgula 2 2 3 2 2" xfId="78" xr:uid="{F01D8BEC-FFCB-4274-86D7-C216EFC7D7C0}"/>
    <cellStyle name="Vírgula 2 2 3 2 3" xfId="77" xr:uid="{98858D7E-DC34-4EAB-8632-52DC9C67EE8F}"/>
    <cellStyle name="Vírgula 2 2 3 3" xfId="79" xr:uid="{539B1633-2495-43BF-8ADB-2465ADDB6C4C}"/>
    <cellStyle name="Vírgula 2 2 3 4" xfId="80" xr:uid="{CE7FB26E-7C73-49F1-B831-18F6C2FDB031}"/>
    <cellStyle name="Vírgula 2 2 3 5" xfId="76" xr:uid="{37837321-300B-4139-AEDD-3997DC89648F}"/>
    <cellStyle name="Vírgula 2 2 4" xfId="37" xr:uid="{3B2C0243-BCED-415C-9EBE-7B630AC2F140}"/>
    <cellStyle name="Vírgula 2 2 4 2" xfId="82" xr:uid="{BC1812FC-A4CB-45D6-B701-5195AF63F350}"/>
    <cellStyle name="Vírgula 2 2 4 3" xfId="81" xr:uid="{562B32D5-4634-48AD-A637-F65F7165220A}"/>
    <cellStyle name="Vírgula 2 2 5" xfId="32" xr:uid="{C9F606CB-716A-4C8C-BDCC-67B159A9CB9A}"/>
    <cellStyle name="Vírgula 2 2 5 2" xfId="83" xr:uid="{AC8F86BE-4609-48B7-968D-F80B2211AF81}"/>
    <cellStyle name="Vírgula 2 2 6" xfId="84" xr:uid="{ED53177D-AC58-4634-84A9-1F86E1796801}"/>
    <cellStyle name="Vírgula 2 2 7" xfId="70" xr:uid="{008888CB-89FD-47A7-B8A9-6F60592E4F30}"/>
    <cellStyle name="Vírgula 2 3" xfId="18" xr:uid="{47A13DE2-CCEA-4AA5-BE11-D802752DA0F4}"/>
    <cellStyle name="Vírgula 2 3 2" xfId="39" xr:uid="{A3F1FE12-8AA6-4C2E-BFFC-2B82CF123E6C}"/>
    <cellStyle name="Vírgula 2 3 2 2" xfId="40" xr:uid="{8477F72D-D022-40BC-AD73-5B107BF94FC6}"/>
    <cellStyle name="Vírgula 2 3 2 2 2" xfId="88" xr:uid="{855F55AC-88DB-4C5B-8B20-125538A29521}"/>
    <cellStyle name="Vírgula 2 3 2 2 3" xfId="87" xr:uid="{B2DB4A3A-5619-4039-B420-A494F0A43DBD}"/>
    <cellStyle name="Vírgula 2 3 2 3" xfId="89" xr:uid="{CE77F1BF-4803-4894-B6DF-B50EB481876A}"/>
    <cellStyle name="Vírgula 2 3 2 4" xfId="90" xr:uid="{D6AD3E4E-AADC-4D30-BE8E-481B4AB9BA0A}"/>
    <cellStyle name="Vírgula 2 3 2 5" xfId="86" xr:uid="{0E7B35F5-C927-4084-A56C-6FA48DC5A833}"/>
    <cellStyle name="Vírgula 2 3 3" xfId="41" xr:uid="{7D5FE134-9CD0-478F-A136-0391CEA40DDA}"/>
    <cellStyle name="Vírgula 2 3 3 2" xfId="92" xr:uid="{627971E0-5B90-49B5-A7B0-6B0E2CB24236}"/>
    <cellStyle name="Vírgula 2 3 3 3" xfId="91" xr:uid="{3FA98238-ADAF-425F-BB4A-27C7F147A208}"/>
    <cellStyle name="Vírgula 2 3 4" xfId="38" xr:uid="{4DB68E1E-0861-4160-B759-81165170DD89}"/>
    <cellStyle name="Vírgula 2 3 4 2" xfId="93" xr:uid="{49F73C18-2017-4BEA-9C12-FD2018A52C18}"/>
    <cellStyle name="Vírgula 2 3 5" xfId="94" xr:uid="{6131E04B-DA9E-4685-82E8-312F73ECCD23}"/>
    <cellStyle name="Vírgula 2 3 6" xfId="85" xr:uid="{A5190845-5E70-4231-A83C-A36E75CC2263}"/>
    <cellStyle name="Vírgula 2 4" xfId="42" xr:uid="{3AAEA23B-6EAA-4B9D-A4F8-D35A6DE26258}"/>
    <cellStyle name="Vírgula 2 4 2" xfId="43" xr:uid="{408BB9DA-B570-4F48-909A-7F29F21B0CF6}"/>
    <cellStyle name="Vírgula 2 4 2 2" xfId="97" xr:uid="{29E77498-F66E-49BD-895C-7D5A3729CF7E}"/>
    <cellStyle name="Vírgula 2 4 2 3" xfId="96" xr:uid="{E41D04F1-3563-466C-A3AB-4C2795E33FB4}"/>
    <cellStyle name="Vírgula 2 4 3" xfId="98" xr:uid="{EFA1D171-2D22-46F3-AD3D-F8F7CDABF952}"/>
    <cellStyle name="Vírgula 2 4 4" xfId="99" xr:uid="{64CC343E-15F0-4A1B-A1B4-5BAC0A417F74}"/>
    <cellStyle name="Vírgula 2 4 5" xfId="95" xr:uid="{1A302C12-B913-427B-B11F-BEDFEEF8E90C}"/>
    <cellStyle name="Vírgula 2 5" xfId="44" xr:uid="{9046DF30-659C-45BF-A6F0-BE9EA1614033}"/>
    <cellStyle name="Vírgula 2 5 2" xfId="45" xr:uid="{BEE36666-6280-4101-86A8-034D9D2412D0}"/>
    <cellStyle name="Vírgula 2 5 2 2" xfId="102" xr:uid="{B8A2AC76-511B-45CF-A240-69EF2E389C4B}"/>
    <cellStyle name="Vírgula 2 5 2 3" xfId="101" xr:uid="{5F557455-773A-494D-BCDB-8124587209C3}"/>
    <cellStyle name="Vírgula 2 5 3" xfId="103" xr:uid="{23918597-FF47-4B9B-BD13-8C77E7D7FFF5}"/>
    <cellStyle name="Vírgula 2 5 4" xfId="104" xr:uid="{3AB68FB2-AA92-4071-8D90-D88CBAE282CA}"/>
    <cellStyle name="Vírgula 2 5 5" xfId="100" xr:uid="{80CF9E06-7A6F-4A02-980D-2CCA31F8FD8B}"/>
    <cellStyle name="Vírgula 2 6" xfId="46" xr:uid="{2EF45044-A0E6-4C52-88AD-55340220335C}"/>
    <cellStyle name="Vírgula 2 6 2" xfId="106" xr:uid="{FDCAAB13-006F-4B20-9251-9DA23B5379DE}"/>
    <cellStyle name="Vírgula 2 6 3" xfId="105" xr:uid="{6F2FC9DE-28D0-49B9-A967-74027B734CEE}"/>
    <cellStyle name="Vírgula 2 7" xfId="31" xr:uid="{403A4E65-4BC8-4552-AFA9-E2F086994DA6}"/>
    <cellStyle name="Vírgula 2 7 2" xfId="107" xr:uid="{F9436F51-2929-4789-95FA-8D43A2DCAA5D}"/>
    <cellStyle name="Vírgula 2 8" xfId="108" xr:uid="{27C91870-B74E-4A23-8354-B8777FB624FA}"/>
    <cellStyle name="Vírgula 2 9" xfId="69" xr:uid="{731139A9-E8D0-44F9-9044-93BE9D1DB93C}"/>
    <cellStyle name="Vírgula 3" xfId="13" xr:uid="{00000000-0005-0000-0000-00000F000000}"/>
    <cellStyle name="Vírgula 3 2" xfId="48" xr:uid="{5C7B08CD-142D-4707-9A91-434D1A0DA5E3}"/>
    <cellStyle name="Vírgula 3 2 2" xfId="49" xr:uid="{4F93E2FC-31B9-4F60-A266-68BFE1E335B7}"/>
    <cellStyle name="Vírgula 3 2 2 2" xfId="111" xr:uid="{7AE2A9F3-E2DC-4173-82F9-AF9653025184}"/>
    <cellStyle name="Vírgula 3 2 2 3" xfId="110" xr:uid="{CFAC6E06-948A-4E19-8302-BA4CDA232227}"/>
    <cellStyle name="Vírgula 3 2 3" xfId="112" xr:uid="{38048EB3-D241-4B3B-B568-0DB9DF0BB8C5}"/>
    <cellStyle name="Vírgula 3 2 4" xfId="113" xr:uid="{0040BE59-6C13-472F-98ED-B0197427F3C5}"/>
    <cellStyle name="Vírgula 3 2 5" xfId="109" xr:uid="{A316C77E-5656-4724-99C8-08065217BA54}"/>
    <cellStyle name="Vírgula 3 3" xfId="47" xr:uid="{119B1900-05F0-4C3D-9CD8-609653C318FB}"/>
    <cellStyle name="Vírgula 3 4" xfId="143" xr:uid="{9C618929-F98F-430B-964A-9185639DC1BA}"/>
    <cellStyle name="Vírgula 4" xfId="17" xr:uid="{66CADCF4-1662-4D55-B45B-3C260CBA052F}"/>
    <cellStyle name="Vírgula 4 2" xfId="51" xr:uid="{79C794C4-CFEB-498A-9CEC-863030077F9A}"/>
    <cellStyle name="Vírgula 4 2 2" xfId="52" xr:uid="{45DB8F60-ED1A-4501-A322-E8EE9062663A}"/>
    <cellStyle name="Vírgula 4 2 2 2" xfId="117" xr:uid="{8E5896B3-7AAB-4000-A710-CF3AEE099431}"/>
    <cellStyle name="Vírgula 4 2 2 3" xfId="116" xr:uid="{DEB81FC6-F92B-4013-B1A0-EE10D09F31AD}"/>
    <cellStyle name="Vírgula 4 2 3" xfId="118" xr:uid="{3754328B-31EA-4814-A904-C41E3562CC0E}"/>
    <cellStyle name="Vírgula 4 2 4" xfId="119" xr:uid="{4547EC1E-3C4F-44E4-9186-250DDE5ECBCB}"/>
    <cellStyle name="Vírgula 4 2 5" xfId="115" xr:uid="{242FA77F-8A78-409F-83E4-BA31177606A4}"/>
    <cellStyle name="Vírgula 4 3" xfId="53" xr:uid="{BB08047F-7E4C-4243-B58A-6834CD55545D}"/>
    <cellStyle name="Vírgula 4 3 2" xfId="54" xr:uid="{A6B14B8B-3B78-4E7D-9C35-FA04B465A6D9}"/>
    <cellStyle name="Vírgula 4 3 2 2" xfId="122" xr:uid="{169BBBD4-0D54-4005-A780-EEA8A3F4A96D}"/>
    <cellStyle name="Vírgula 4 3 2 3" xfId="121" xr:uid="{83B70263-FE12-45CC-87FD-7AB4F36EC2A8}"/>
    <cellStyle name="Vírgula 4 3 3" xfId="123" xr:uid="{3C2CEF05-D55D-4978-ACDB-F0C14E7A85F6}"/>
    <cellStyle name="Vírgula 4 3 4" xfId="124" xr:uid="{52937146-DCC2-4735-90F0-19C6B28C674A}"/>
    <cellStyle name="Vírgula 4 3 5" xfId="120" xr:uid="{A55DEAEA-F63F-4472-BE26-8E3568751A3A}"/>
    <cellStyle name="Vírgula 4 4" xfId="55" xr:uid="{4E50E06E-3727-45E9-879A-E13B5EEEC27A}"/>
    <cellStyle name="Vírgula 4 4 2" xfId="126" xr:uid="{F6FB3E67-EAFD-467D-BF4A-5FFE2A0D8E66}"/>
    <cellStyle name="Vírgula 4 4 3" xfId="125" xr:uid="{AF0F20BC-086E-4723-8074-0C11BBAC5CEE}"/>
    <cellStyle name="Vírgula 4 5" xfId="50" xr:uid="{83FB56E8-32DA-4AAE-9D86-0AA18DA999F5}"/>
    <cellStyle name="Vírgula 4 5 2" xfId="127" xr:uid="{3F833864-DCC1-4604-9CB3-DCB0803952A2}"/>
    <cellStyle name="Vírgula 4 6" xfId="128" xr:uid="{DFC1DC16-6598-48A0-A983-C5673EFC62D9}"/>
    <cellStyle name="Vírgula 4 7" xfId="114" xr:uid="{4E01E4A2-9801-421C-9CC6-F9567F13CF55}"/>
    <cellStyle name="Vírgula 4 8" xfId="139" xr:uid="{086D035C-1D56-452E-B12A-3B0C514FDB1B}"/>
    <cellStyle name="Vírgula 5" xfId="19" xr:uid="{78181BD4-E308-4869-B682-A363F7199933}"/>
    <cellStyle name="Vírgula 5 2" xfId="57" xr:uid="{578467F2-2413-4BAD-B3A2-5A9E6C7E6479}"/>
    <cellStyle name="Vírgula 5 2 2" xfId="58" xr:uid="{CE7D99C3-4EAE-4D7A-8C6D-2A55C6B1C704}"/>
    <cellStyle name="Vírgula 5 2 2 2" xfId="132" xr:uid="{D6AE17BA-6107-44F4-B9E6-9E9F2FD9FE80}"/>
    <cellStyle name="Vírgula 5 2 2 3" xfId="131" xr:uid="{8674AD26-FF5B-4CB7-964A-A141A49327B3}"/>
    <cellStyle name="Vírgula 5 2 3" xfId="133" xr:uid="{405A540A-44A8-423D-867F-26F017726512}"/>
    <cellStyle name="Vírgula 5 2 4" xfId="134" xr:uid="{45D8068F-02A0-47DA-83A9-D1B3B7F6C141}"/>
    <cellStyle name="Vírgula 5 2 5" xfId="130" xr:uid="{94555045-28D1-4B68-8B06-0598E0FD890C}"/>
    <cellStyle name="Vírgula 5 3" xfId="59" xr:uid="{CC0566E2-F334-4E0F-A876-946AEFAA0DB7}"/>
    <cellStyle name="Vírgula 5 3 2" xfId="136" xr:uid="{28027FB2-6C2A-483D-AB96-95F301125DBC}"/>
    <cellStyle name="Vírgula 5 3 3" xfId="135" xr:uid="{32FC2903-C9FD-44E1-BCA7-83A66C9E96A9}"/>
    <cellStyle name="Vírgula 5 4" xfId="56" xr:uid="{453BEE22-CB4B-4BE4-9B07-17F63336CDD8}"/>
    <cellStyle name="Vírgula 5 4 2" xfId="137" xr:uid="{51070039-823D-4D1D-8563-B82E8F6F472C}"/>
    <cellStyle name="Vírgula 5 5" xfId="138" xr:uid="{EA063D1E-AC1E-49E1-A3F8-1A3CF4762A90}"/>
    <cellStyle name="Vírgula 5 6" xfId="129" xr:uid="{34140A12-E9EE-4134-9A74-709F12489AE6}"/>
    <cellStyle name="Vírgula 6" xfId="147" xr:uid="{FBCDA43E-3469-412A-954D-735EEFC6ED9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</xdr:colOff>
      <xdr:row>0</xdr:row>
      <xdr:rowOff>68580</xdr:rowOff>
    </xdr:from>
    <xdr:to>
      <xdr:col>1</xdr:col>
      <xdr:colOff>1165860</xdr:colOff>
      <xdr:row>4</xdr:row>
      <xdr:rowOff>152400</xdr:rowOff>
    </xdr:to>
    <xdr:pic>
      <xdr:nvPicPr>
        <xdr:cNvPr id="28285" name="Picture 1">
          <a:extLst>
            <a:ext uri="{FF2B5EF4-FFF2-40B4-BE49-F238E27FC236}">
              <a16:creationId xmlns:a16="http://schemas.microsoft.com/office/drawing/2014/main" id="{3BB8610A-8C93-48F6-9F95-C0016610A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660" y="68580"/>
          <a:ext cx="1028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576028</xdr:colOff>
      <xdr:row>34</xdr:row>
      <xdr:rowOff>115261</xdr:rowOff>
    </xdr:from>
    <xdr:to>
      <xdr:col>2</xdr:col>
      <xdr:colOff>3576457</xdr:colOff>
      <xdr:row>38</xdr:row>
      <xdr:rowOff>144034</xdr:rowOff>
    </xdr:to>
    <xdr:sp macro="" textlink="">
      <xdr:nvSpPr>
        <xdr:cNvPr id="3" name="CaixaDeTexto 3">
          <a:extLst>
            <a:ext uri="{FF2B5EF4-FFF2-40B4-BE49-F238E27FC236}">
              <a16:creationId xmlns:a16="http://schemas.microsoft.com/office/drawing/2014/main" id="{8F5F66CD-6ABC-40F9-9E5E-B033AC9952D9}"/>
            </a:ext>
          </a:extLst>
        </xdr:cNvPr>
        <xdr:cNvSpPr txBox="1"/>
      </xdr:nvSpPr>
      <xdr:spPr>
        <a:xfrm>
          <a:off x="1108793" y="18822361"/>
          <a:ext cx="3820035" cy="7939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</a:t>
          </a:r>
          <a:r>
            <a:rPr lang="pt-BR" sz="1200"/>
            <a:t>refeito</a:t>
          </a:r>
          <a:r>
            <a:rPr lang="pt-BR" sz="1200" baseline="0"/>
            <a:t> Municipal</a:t>
          </a:r>
          <a:endParaRPr lang="pt-BR" sz="1200"/>
        </a:p>
      </xdr:txBody>
    </xdr:sp>
    <xdr:clientData/>
  </xdr:twoCellAnchor>
  <xdr:twoCellAnchor>
    <xdr:from>
      <xdr:col>2</xdr:col>
      <xdr:colOff>5316764</xdr:colOff>
      <xdr:row>34</xdr:row>
      <xdr:rowOff>154099</xdr:rowOff>
    </xdr:from>
    <xdr:to>
      <xdr:col>7</xdr:col>
      <xdr:colOff>311245</xdr:colOff>
      <xdr:row>38</xdr:row>
      <xdr:rowOff>164115</xdr:rowOff>
    </xdr:to>
    <xdr:sp macro="" textlink="">
      <xdr:nvSpPr>
        <xdr:cNvPr id="4" name="CaixaDeTexto 5">
          <a:extLst>
            <a:ext uri="{FF2B5EF4-FFF2-40B4-BE49-F238E27FC236}">
              <a16:creationId xmlns:a16="http://schemas.microsoft.com/office/drawing/2014/main" id="{DB5FDB9F-E921-40CE-BA45-113BA83A41FA}"/>
            </a:ext>
          </a:extLst>
        </xdr:cNvPr>
        <xdr:cNvSpPr txBox="1"/>
      </xdr:nvSpPr>
      <xdr:spPr>
        <a:xfrm>
          <a:off x="6618514" y="18844054"/>
          <a:ext cx="4149567" cy="8019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200"/>
            </a:lnSpc>
          </a:pPr>
          <a:r>
            <a:rPr lang="pt-BR" sz="1200"/>
            <a:t>__________________________________</a:t>
          </a:r>
        </a:p>
        <a:p>
          <a:pPr algn="ctr">
            <a:lnSpc>
              <a:spcPts val="1200"/>
            </a:lnSpc>
          </a:pPr>
          <a:r>
            <a:rPr lang="pt-BR" sz="1200" baseline="0"/>
            <a:t>Felipe Marques da Silva</a:t>
          </a:r>
        </a:p>
        <a:p>
          <a:pPr algn="ctr">
            <a:lnSpc>
              <a:spcPts val="1100"/>
            </a:lnSpc>
          </a:pPr>
          <a:r>
            <a:rPr lang="pt-BR" sz="1200"/>
            <a:t>Secretário</a:t>
          </a:r>
          <a:r>
            <a:rPr lang="pt-BR" sz="1200" baseline="0"/>
            <a:t> Municipal de Obras </a:t>
          </a:r>
          <a:endParaRPr lang="pt-BR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907672</xdr:colOff>
      <xdr:row>19</xdr:row>
      <xdr:rowOff>1</xdr:rowOff>
    </xdr:from>
    <xdr:to>
      <xdr:col>3</xdr:col>
      <xdr:colOff>581025</xdr:colOff>
      <xdr:row>24</xdr:row>
      <xdr:rowOff>123265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AE9C5722-167E-4140-B2F0-20F7440C2A68}"/>
            </a:ext>
          </a:extLst>
        </xdr:cNvPr>
        <xdr:cNvSpPr txBox="1"/>
      </xdr:nvSpPr>
      <xdr:spPr>
        <a:xfrm>
          <a:off x="1517272" y="5095876"/>
          <a:ext cx="3378578" cy="99956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  <xdr:twoCellAnchor>
    <xdr:from>
      <xdr:col>6</xdr:col>
      <xdr:colOff>472440</xdr:colOff>
      <xdr:row>19</xdr:row>
      <xdr:rowOff>11201</xdr:rowOff>
    </xdr:from>
    <xdr:to>
      <xdr:col>12</xdr:col>
      <xdr:colOff>38100</xdr:colOff>
      <xdr:row>24</xdr:row>
      <xdr:rowOff>100846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33A4743D-3F6B-4024-905F-E5261A0B6435}"/>
            </a:ext>
          </a:extLst>
        </xdr:cNvPr>
        <xdr:cNvSpPr txBox="1"/>
      </xdr:nvSpPr>
      <xdr:spPr>
        <a:xfrm>
          <a:off x="8082915" y="4697501"/>
          <a:ext cx="3890010" cy="108024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Secretaria Municipal de Obras </a:t>
          </a:r>
        </a:p>
      </xdr:txBody>
    </xdr:sp>
    <xdr:clientData/>
  </xdr:twoCellAnchor>
  <xdr:twoCellAnchor>
    <xdr:from>
      <xdr:col>0</xdr:col>
      <xdr:colOff>243840</xdr:colOff>
      <xdr:row>0</xdr:row>
      <xdr:rowOff>99060</xdr:rowOff>
    </xdr:from>
    <xdr:to>
      <xdr:col>1</xdr:col>
      <xdr:colOff>716280</xdr:colOff>
      <xdr:row>4</xdr:row>
      <xdr:rowOff>167640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CDEB1FE9-52D7-45D1-A80F-E0CD23300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" y="99060"/>
          <a:ext cx="1272540" cy="100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0"/>
  <sheetViews>
    <sheetView view="pageBreakPreview" zoomScale="80" zoomScaleNormal="80" zoomScaleSheetLayoutView="80" workbookViewId="0">
      <selection activeCell="H40" sqref="A1:H40"/>
    </sheetView>
  </sheetViews>
  <sheetFormatPr defaultColWidth="9.140625" defaultRowHeight="15" x14ac:dyDescent="0.2"/>
  <cols>
    <col min="1" max="1" width="8.28515625" style="4" customWidth="1"/>
    <col min="2" max="2" width="16.7109375" style="6" customWidth="1"/>
    <col min="3" max="3" width="89.5703125" style="30" customWidth="1"/>
    <col min="4" max="4" width="9" style="4" customWidth="1"/>
    <col min="5" max="5" width="14.7109375" style="23" customWidth="1"/>
    <col min="6" max="6" width="18.5703125" style="20" customWidth="1"/>
    <col min="7" max="7" width="18" style="17" customWidth="1"/>
    <col min="8" max="8" width="21.140625" style="18" customWidth="1"/>
    <col min="9" max="9" width="29.5703125" style="1" customWidth="1"/>
    <col min="10" max="16384" width="9.140625" style="1"/>
  </cols>
  <sheetData>
    <row r="1" spans="1:9" s="2" customFormat="1" ht="15.75" x14ac:dyDescent="0.25">
      <c r="A1" s="50"/>
      <c r="B1" s="51"/>
      <c r="C1" s="134" t="s">
        <v>0</v>
      </c>
      <c r="D1" s="134"/>
      <c r="E1" s="134"/>
      <c r="F1" s="134"/>
      <c r="G1" s="134"/>
      <c r="H1" s="52"/>
    </row>
    <row r="2" spans="1:9" s="2" customFormat="1" ht="15.75" x14ac:dyDescent="0.25">
      <c r="A2" s="53"/>
      <c r="B2" s="33"/>
      <c r="C2" s="135" t="s">
        <v>22</v>
      </c>
      <c r="D2" s="135"/>
      <c r="E2" s="135"/>
      <c r="F2" s="135"/>
      <c r="G2" s="135"/>
      <c r="H2" s="54"/>
    </row>
    <row r="3" spans="1:9" s="2" customFormat="1" x14ac:dyDescent="0.2">
      <c r="A3" s="53"/>
      <c r="B3" s="33"/>
      <c r="C3" s="136"/>
      <c r="D3" s="136"/>
      <c r="E3" s="136"/>
      <c r="F3" s="136"/>
      <c r="G3" s="136"/>
      <c r="H3" s="54"/>
    </row>
    <row r="4" spans="1:9" s="2" customFormat="1" ht="15.75" x14ac:dyDescent="0.25">
      <c r="A4" s="53"/>
      <c r="B4" s="33"/>
      <c r="C4" s="135" t="s">
        <v>1</v>
      </c>
      <c r="D4" s="135"/>
      <c r="E4" s="135"/>
      <c r="F4" s="135"/>
      <c r="G4" s="135"/>
      <c r="H4" s="54"/>
    </row>
    <row r="5" spans="1:9" s="2" customFormat="1" x14ac:dyDescent="0.2">
      <c r="A5" s="53"/>
      <c r="B5" s="33"/>
      <c r="C5" s="137"/>
      <c r="D5" s="137"/>
      <c r="E5" s="137"/>
      <c r="F5" s="137"/>
      <c r="G5" s="137"/>
      <c r="H5" s="54"/>
    </row>
    <row r="6" spans="1:9" ht="16.5" thickBot="1" x14ac:dyDescent="0.3">
      <c r="A6" s="55"/>
      <c r="B6" s="56"/>
      <c r="C6" s="57"/>
      <c r="D6" s="58"/>
      <c r="E6" s="58"/>
      <c r="F6" s="59"/>
      <c r="G6" s="58"/>
      <c r="H6" s="60"/>
    </row>
    <row r="7" spans="1:9" ht="15.75" x14ac:dyDescent="0.2">
      <c r="A7" s="126" t="s">
        <v>2</v>
      </c>
      <c r="B7" s="119"/>
      <c r="C7" s="128" t="s">
        <v>29</v>
      </c>
      <c r="D7" s="119"/>
      <c r="E7" s="119"/>
      <c r="F7" s="119" t="s">
        <v>3</v>
      </c>
      <c r="G7" s="119"/>
      <c r="H7" s="49">
        <v>44398</v>
      </c>
    </row>
    <row r="8" spans="1:9" ht="45" customHeight="1" x14ac:dyDescent="0.2">
      <c r="A8" s="127"/>
      <c r="B8" s="120"/>
      <c r="C8" s="129"/>
      <c r="D8" s="120"/>
      <c r="E8" s="120"/>
      <c r="F8" s="120" t="s">
        <v>4</v>
      </c>
      <c r="G8" s="120"/>
      <c r="H8" s="46">
        <v>0.26850000000000002</v>
      </c>
    </row>
    <row r="9" spans="1:9" ht="68.25" customHeight="1" thickBot="1" x14ac:dyDescent="0.25">
      <c r="A9" s="121" t="s">
        <v>5</v>
      </c>
      <c r="B9" s="122"/>
      <c r="C9" s="47" t="s">
        <v>30</v>
      </c>
      <c r="D9" s="122"/>
      <c r="E9" s="122"/>
      <c r="F9" s="122" t="s">
        <v>6</v>
      </c>
      <c r="G9" s="122"/>
      <c r="H9" s="48">
        <v>44287</v>
      </c>
    </row>
    <row r="10" spans="1:9" ht="16.5" thickBot="1" x14ac:dyDescent="0.25">
      <c r="A10" s="41"/>
      <c r="B10" s="41"/>
      <c r="C10" s="42"/>
      <c r="D10" s="41"/>
      <c r="E10" s="43"/>
      <c r="F10" s="44"/>
      <c r="G10" s="44"/>
      <c r="H10" s="45"/>
    </row>
    <row r="11" spans="1:9" s="3" customFormat="1" ht="27.75" customHeight="1" thickBot="1" x14ac:dyDescent="0.25">
      <c r="A11" s="65" t="s">
        <v>7</v>
      </c>
      <c r="B11" s="66" t="s">
        <v>8</v>
      </c>
      <c r="C11" s="67" t="s">
        <v>9</v>
      </c>
      <c r="D11" s="68" t="s">
        <v>10</v>
      </c>
      <c r="E11" s="69" t="s">
        <v>11</v>
      </c>
      <c r="F11" s="70" t="s">
        <v>12</v>
      </c>
      <c r="G11" s="71" t="s">
        <v>13</v>
      </c>
      <c r="H11" s="72" t="s">
        <v>14</v>
      </c>
    </row>
    <row r="12" spans="1:9" x14ac:dyDescent="0.2">
      <c r="A12" s="61"/>
      <c r="B12" s="40"/>
      <c r="C12" s="39"/>
      <c r="D12" s="40"/>
      <c r="E12" s="62"/>
      <c r="F12" s="63"/>
      <c r="G12" s="63"/>
      <c r="H12" s="64" t="s">
        <v>15</v>
      </c>
    </row>
    <row r="13" spans="1:9" s="3" customFormat="1" ht="37.5" customHeight="1" x14ac:dyDescent="0.2">
      <c r="A13" s="95">
        <v>1</v>
      </c>
      <c r="B13" s="35"/>
      <c r="C13" s="28" t="s">
        <v>31</v>
      </c>
      <c r="D13" s="35"/>
      <c r="E13" s="37"/>
      <c r="F13" s="102"/>
      <c r="G13" s="102"/>
      <c r="H13" s="87">
        <f>SUM(H14:H14)</f>
        <v>26676.94</v>
      </c>
    </row>
    <row r="14" spans="1:9" s="3" customFormat="1" ht="37.5" customHeight="1" x14ac:dyDescent="0.2">
      <c r="A14" s="110" t="s">
        <v>16</v>
      </c>
      <c r="B14" s="34" t="s">
        <v>32</v>
      </c>
      <c r="C14" s="36" t="s">
        <v>33</v>
      </c>
      <c r="D14" s="34" t="s">
        <v>28</v>
      </c>
      <c r="E14" s="89">
        <f>48.3+44.15+1557.33</f>
        <v>1649.78</v>
      </c>
      <c r="F14" s="102">
        <f>ROUND((G14*(1+$H$8)),2)</f>
        <v>16.170000000000002</v>
      </c>
      <c r="G14" s="113">
        <v>12.75</v>
      </c>
      <c r="H14" s="102">
        <f t="shared" ref="H14" si="0">ROUND((E14*F14),2)</f>
        <v>26676.94</v>
      </c>
      <c r="I14" s="29" t="e">
        <f>#REF!*2*1.8+#REF!*1.6*1.4+#REF!*1.8*1.6</f>
        <v>#REF!</v>
      </c>
    </row>
    <row r="15" spans="1:9" s="3" customFormat="1" ht="12.75" customHeight="1" x14ac:dyDescent="0.2">
      <c r="A15" s="95"/>
      <c r="B15" s="35"/>
      <c r="C15" s="28"/>
      <c r="D15" s="35"/>
      <c r="E15" s="37"/>
      <c r="F15" s="102"/>
      <c r="G15" s="102"/>
      <c r="H15" s="87"/>
    </row>
    <row r="16" spans="1:9" s="3" customFormat="1" ht="37.5" customHeight="1" x14ac:dyDescent="0.2">
      <c r="A16" s="95">
        <v>2</v>
      </c>
      <c r="B16" s="35"/>
      <c r="C16" s="88" t="s">
        <v>34</v>
      </c>
      <c r="D16" s="35"/>
      <c r="E16" s="37"/>
      <c r="F16" s="102"/>
      <c r="G16" s="102"/>
      <c r="H16" s="87">
        <f>SUM(H17:H17)</f>
        <v>1852.84</v>
      </c>
    </row>
    <row r="17" spans="1:9" s="3" customFormat="1" ht="37.5" customHeight="1" x14ac:dyDescent="0.2">
      <c r="A17" s="110" t="s">
        <v>24</v>
      </c>
      <c r="B17" s="101" t="s">
        <v>35</v>
      </c>
      <c r="C17" s="99" t="s">
        <v>36</v>
      </c>
      <c r="D17" s="101" t="s">
        <v>17</v>
      </c>
      <c r="E17" s="89">
        <f>(48.3+44.15)*0.15</f>
        <v>13.867499999999998</v>
      </c>
      <c r="F17" s="102">
        <f>ROUND((G17*(1+$H$8)),2)</f>
        <v>133.61000000000001</v>
      </c>
      <c r="G17" s="101">
        <v>105.33</v>
      </c>
      <c r="H17" s="102">
        <f>ROUND((E17*F17),2)</f>
        <v>1852.84</v>
      </c>
      <c r="I17" s="29" t="e">
        <f>#REF!*1.6*1.4+#REF!*1.8*1.6</f>
        <v>#REF!</v>
      </c>
    </row>
    <row r="18" spans="1:9" s="3" customFormat="1" ht="12.75" customHeight="1" x14ac:dyDescent="0.2">
      <c r="A18" s="95"/>
      <c r="B18" s="35"/>
      <c r="C18" s="28"/>
      <c r="D18" s="35"/>
      <c r="E18" s="37"/>
      <c r="F18" s="102"/>
      <c r="G18" s="102"/>
      <c r="H18" s="87"/>
    </row>
    <row r="19" spans="1:9" s="3" customFormat="1" ht="37.5" customHeight="1" x14ac:dyDescent="0.2">
      <c r="A19" s="95">
        <v>3</v>
      </c>
      <c r="B19" s="35"/>
      <c r="C19" s="28" t="s">
        <v>37</v>
      </c>
      <c r="D19" s="35"/>
      <c r="E19" s="37"/>
      <c r="F19" s="102"/>
      <c r="G19" s="102"/>
      <c r="H19" s="87">
        <f>SUM(H20:H22)</f>
        <v>5151</v>
      </c>
    </row>
    <row r="20" spans="1:9" s="32" customFormat="1" ht="37.5" customHeight="1" x14ac:dyDescent="0.2">
      <c r="A20" s="110" t="s">
        <v>25</v>
      </c>
      <c r="B20" s="98" t="s">
        <v>38</v>
      </c>
      <c r="C20" s="97" t="s">
        <v>39</v>
      </c>
      <c r="D20" s="98" t="s">
        <v>18</v>
      </c>
      <c r="E20" s="15">
        <f>0.25*0.5*14</f>
        <v>1.75</v>
      </c>
      <c r="F20" s="102">
        <f>ROUND((G20*(1+$H$8)),2)</f>
        <v>920.08</v>
      </c>
      <c r="G20" s="105">
        <v>725.33</v>
      </c>
      <c r="H20" s="102">
        <f>ROUND((E20*F20),2)</f>
        <v>1610.14</v>
      </c>
      <c r="I20" s="29" t="e">
        <f>#REF!*1.6*1.4+#REF!*1.8*1.6</f>
        <v>#REF!</v>
      </c>
    </row>
    <row r="21" spans="1:9" s="32" customFormat="1" ht="37.5" customHeight="1" x14ac:dyDescent="0.2">
      <c r="A21" s="110" t="s">
        <v>26</v>
      </c>
      <c r="B21" s="108" t="s">
        <v>40</v>
      </c>
      <c r="C21" s="109" t="s">
        <v>41</v>
      </c>
      <c r="D21" s="108" t="s">
        <v>18</v>
      </c>
      <c r="E21" s="89">
        <f>E20</f>
        <v>1.75</v>
      </c>
      <c r="F21" s="102">
        <f>ROUND((G21*(1+$H$8)),2)</f>
        <v>53.43</v>
      </c>
      <c r="G21" s="105">
        <v>42.12</v>
      </c>
      <c r="H21" s="102">
        <f>ROUND((E21*F21),2)</f>
        <v>93.5</v>
      </c>
      <c r="I21" s="29" t="e">
        <f>I20-#REF!*3.1415*0.3*0.3-#REF!*3.1415*0.4*0.4</f>
        <v>#REF!</v>
      </c>
    </row>
    <row r="22" spans="1:9" s="32" customFormat="1" ht="37.5" customHeight="1" x14ac:dyDescent="0.2">
      <c r="A22" s="110" t="s">
        <v>27</v>
      </c>
      <c r="B22" s="108" t="s">
        <v>42</v>
      </c>
      <c r="C22" s="109" t="s">
        <v>43</v>
      </c>
      <c r="D22" s="108" t="s">
        <v>44</v>
      </c>
      <c r="E22" s="89">
        <f>12*14</f>
        <v>168</v>
      </c>
      <c r="F22" s="102">
        <f>ROUND((G22*(1+$H$8)),2)</f>
        <v>20.52</v>
      </c>
      <c r="G22" s="105">
        <v>16.18</v>
      </c>
      <c r="H22" s="102">
        <f>ROUND((E22*F22),2)</f>
        <v>3447.36</v>
      </c>
      <c r="I22" s="29"/>
    </row>
    <row r="23" spans="1:9" s="32" customFormat="1" ht="12.75" customHeight="1" x14ac:dyDescent="0.2">
      <c r="A23" s="110"/>
      <c r="B23" s="35"/>
      <c r="C23" s="99"/>
      <c r="D23" s="101"/>
      <c r="E23" s="37"/>
      <c r="F23" s="102"/>
      <c r="G23" s="35"/>
      <c r="H23" s="102"/>
    </row>
    <row r="24" spans="1:9" s="100" customFormat="1" ht="37.5" customHeight="1" x14ac:dyDescent="0.2">
      <c r="A24" s="95">
        <v>4</v>
      </c>
      <c r="B24" s="35"/>
      <c r="C24" s="28" t="s">
        <v>52</v>
      </c>
      <c r="D24" s="35"/>
      <c r="E24" s="37"/>
      <c r="F24" s="102"/>
      <c r="G24" s="102"/>
      <c r="H24" s="87">
        <f>SUM(H25:H25)</f>
        <v>2264.7800000000002</v>
      </c>
    </row>
    <row r="25" spans="1:9" s="100" customFormat="1" ht="37.5" customHeight="1" x14ac:dyDescent="0.2">
      <c r="A25" s="110" t="s">
        <v>53</v>
      </c>
      <c r="B25" s="114">
        <v>62100</v>
      </c>
      <c r="C25" s="118" t="s">
        <v>45</v>
      </c>
      <c r="D25" s="115" t="s">
        <v>46</v>
      </c>
      <c r="E25" s="37">
        <v>14</v>
      </c>
      <c r="F25" s="102">
        <f>ROUND((G25*(1+$H$8)),2)</f>
        <v>161.77000000000001</v>
      </c>
      <c r="G25" s="116">
        <v>127.53</v>
      </c>
      <c r="H25" s="102">
        <f>ROUND((E25*F25),2)</f>
        <v>2264.7800000000002</v>
      </c>
    </row>
    <row r="26" spans="1:9" s="100" customFormat="1" ht="12.75" customHeight="1" x14ac:dyDescent="0.2">
      <c r="A26" s="110"/>
      <c r="B26" s="35"/>
      <c r="C26" s="99"/>
      <c r="D26" s="101"/>
      <c r="E26" s="37"/>
      <c r="F26" s="102"/>
      <c r="G26" s="35"/>
      <c r="H26" s="102"/>
    </row>
    <row r="27" spans="1:9" s="100" customFormat="1" ht="37.5" customHeight="1" x14ac:dyDescent="0.2">
      <c r="A27" s="95">
        <v>5</v>
      </c>
      <c r="B27" s="35"/>
      <c r="C27" s="28" t="s">
        <v>54</v>
      </c>
      <c r="D27" s="35"/>
      <c r="E27" s="37"/>
      <c r="F27" s="102"/>
      <c r="G27" s="102"/>
      <c r="H27" s="87">
        <f>SUM(H28:H29)</f>
        <v>11030.82</v>
      </c>
    </row>
    <row r="28" spans="1:9" s="100" customFormat="1" ht="57.75" customHeight="1" x14ac:dyDescent="0.2">
      <c r="A28" s="96" t="s">
        <v>55</v>
      </c>
      <c r="B28" s="34">
        <v>94991</v>
      </c>
      <c r="C28" s="36" t="s">
        <v>47</v>
      </c>
      <c r="D28" s="34" t="s">
        <v>48</v>
      </c>
      <c r="E28" s="111">
        <f>24*(4.5*1.5)*0.1</f>
        <v>16.2</v>
      </c>
      <c r="F28" s="112">
        <f>ROUND((G28+(G28*$H$8)),2)</f>
        <v>606.29999999999995</v>
      </c>
      <c r="G28" s="34">
        <v>477.97</v>
      </c>
      <c r="H28" s="112">
        <f>ROUND((E28*F28),2)</f>
        <v>9822.06</v>
      </c>
    </row>
    <row r="29" spans="1:9" s="100" customFormat="1" ht="37.5" customHeight="1" x14ac:dyDescent="0.2">
      <c r="A29" s="96" t="s">
        <v>56</v>
      </c>
      <c r="B29" s="106" t="s">
        <v>49</v>
      </c>
      <c r="C29" s="107" t="s">
        <v>50</v>
      </c>
      <c r="D29" s="106" t="s">
        <v>51</v>
      </c>
      <c r="E29" s="111">
        <f>E28/2</f>
        <v>8.1</v>
      </c>
      <c r="F29" s="112">
        <f>ROUND((G29+(G29*$H$8)),2)</f>
        <v>149.22999999999999</v>
      </c>
      <c r="G29" s="117">
        <v>117.64</v>
      </c>
      <c r="H29" s="112">
        <f>ROUND((E29*F29),2)</f>
        <v>1208.76</v>
      </c>
    </row>
    <row r="30" spans="1:9" s="100" customFormat="1" ht="15.75" thickBot="1" x14ac:dyDescent="0.25">
      <c r="A30" s="103"/>
      <c r="B30" s="90"/>
      <c r="C30" s="91"/>
      <c r="D30" s="92"/>
      <c r="E30" s="93"/>
      <c r="F30" s="94"/>
      <c r="G30" s="90"/>
      <c r="H30" s="104"/>
    </row>
    <row r="31" spans="1:9" s="3" customFormat="1" ht="36.75" customHeight="1" thickBot="1" x14ac:dyDescent="0.25">
      <c r="A31" s="130" t="s">
        <v>21</v>
      </c>
      <c r="B31" s="131"/>
      <c r="C31" s="131"/>
      <c r="D31" s="131"/>
      <c r="E31" s="131"/>
      <c r="F31" s="132">
        <f>H27+H24+H19+H16+H13</f>
        <v>46976.38</v>
      </c>
      <c r="G31" s="132"/>
      <c r="H31" s="133"/>
    </row>
    <row r="32" spans="1:9" x14ac:dyDescent="0.2">
      <c r="A32" s="73"/>
      <c r="B32" s="51"/>
      <c r="C32" s="74"/>
      <c r="D32" s="51"/>
      <c r="E32" s="75"/>
      <c r="F32" s="76"/>
      <c r="G32" s="77"/>
      <c r="H32" s="78"/>
      <c r="I32" s="31"/>
    </row>
    <row r="33" spans="1:8" ht="12.75" x14ac:dyDescent="0.2">
      <c r="A33" s="123" t="s">
        <v>19</v>
      </c>
      <c r="B33" s="124"/>
      <c r="C33" s="124"/>
      <c r="D33" s="124"/>
      <c r="E33" s="124"/>
      <c r="F33" s="124"/>
      <c r="G33" s="124"/>
      <c r="H33" s="125"/>
    </row>
    <row r="34" spans="1:8" ht="12.75" x14ac:dyDescent="0.2">
      <c r="A34" s="123"/>
      <c r="B34" s="124"/>
      <c r="C34" s="124"/>
      <c r="D34" s="124"/>
      <c r="E34" s="124"/>
      <c r="F34" s="124"/>
      <c r="G34" s="124"/>
      <c r="H34" s="125"/>
    </row>
    <row r="35" spans="1:8" ht="15.75" x14ac:dyDescent="0.2">
      <c r="A35" s="38"/>
      <c r="B35" s="33"/>
      <c r="C35" s="16"/>
      <c r="D35" s="10"/>
      <c r="E35" s="10"/>
      <c r="F35" s="13"/>
      <c r="G35" s="5"/>
      <c r="H35" s="80"/>
    </row>
    <row r="36" spans="1:8" x14ac:dyDescent="0.2">
      <c r="A36" s="38"/>
      <c r="B36" s="33"/>
      <c r="C36" s="7"/>
      <c r="D36" s="9"/>
      <c r="E36" s="11"/>
      <c r="F36" s="8"/>
      <c r="G36" s="5"/>
      <c r="H36" s="79"/>
    </row>
    <row r="37" spans="1:8" x14ac:dyDescent="0.2">
      <c r="A37" s="38"/>
      <c r="B37" s="33"/>
      <c r="C37" s="7"/>
      <c r="D37" s="9"/>
      <c r="E37" s="11"/>
      <c r="F37" s="8"/>
      <c r="G37" s="5"/>
      <c r="H37" s="79"/>
    </row>
    <row r="38" spans="1:8" x14ac:dyDescent="0.2">
      <c r="A38" s="38"/>
      <c r="B38" s="33"/>
      <c r="C38" s="16"/>
      <c r="D38" s="33"/>
      <c r="E38" s="14"/>
      <c r="F38" s="5"/>
      <c r="G38" s="5"/>
      <c r="H38" s="79"/>
    </row>
    <row r="39" spans="1:8" x14ac:dyDescent="0.2">
      <c r="A39" s="38"/>
      <c r="B39" s="33"/>
      <c r="C39" s="16"/>
      <c r="D39" s="33"/>
      <c r="E39" s="14"/>
      <c r="F39" s="5"/>
      <c r="G39" s="5"/>
      <c r="H39" s="79"/>
    </row>
    <row r="40" spans="1:8" ht="15.75" thickBot="1" x14ac:dyDescent="0.25">
      <c r="A40" s="81"/>
      <c r="B40" s="82"/>
      <c r="C40" s="83"/>
      <c r="D40" s="82"/>
      <c r="E40" s="84"/>
      <c r="F40" s="85"/>
      <c r="G40" s="85"/>
      <c r="H40" s="86"/>
    </row>
    <row r="41" spans="1:8" x14ac:dyDescent="0.2">
      <c r="E41" s="24"/>
      <c r="F41" s="25"/>
      <c r="G41" s="26"/>
      <c r="H41" s="27"/>
    </row>
    <row r="42" spans="1:8" x14ac:dyDescent="0.2">
      <c r="B42" s="12"/>
      <c r="E42" s="22"/>
    </row>
    <row r="43" spans="1:8" x14ac:dyDescent="0.2">
      <c r="E43" s="22"/>
    </row>
    <row r="44" spans="1:8" x14ac:dyDescent="0.2">
      <c r="E44" s="22"/>
    </row>
    <row r="45" spans="1:8" x14ac:dyDescent="0.2">
      <c r="E45" s="22"/>
    </row>
    <row r="46" spans="1:8" x14ac:dyDescent="0.2">
      <c r="E46" s="22"/>
    </row>
    <row r="47" spans="1:8" x14ac:dyDescent="0.2">
      <c r="E47" s="21"/>
    </row>
    <row r="48" spans="1:8" x14ac:dyDescent="0.2">
      <c r="E48" s="21"/>
    </row>
    <row r="49" spans="5:8" x14ac:dyDescent="0.2">
      <c r="E49" s="21"/>
    </row>
    <row r="50" spans="5:8" x14ac:dyDescent="0.2">
      <c r="H50" s="19"/>
    </row>
  </sheetData>
  <mergeCells count="16">
    <mergeCell ref="C1:G1"/>
    <mergeCell ref="C2:G2"/>
    <mergeCell ref="C3:G3"/>
    <mergeCell ref="C4:G4"/>
    <mergeCell ref="C5:G5"/>
    <mergeCell ref="D7:E8"/>
    <mergeCell ref="F8:G8"/>
    <mergeCell ref="A9:B9"/>
    <mergeCell ref="D9:E9"/>
    <mergeCell ref="A33:H34"/>
    <mergeCell ref="A7:B8"/>
    <mergeCell ref="C7:C8"/>
    <mergeCell ref="A31:E31"/>
    <mergeCell ref="F31:H31"/>
    <mergeCell ref="F7:G7"/>
    <mergeCell ref="F9:G9"/>
  </mergeCells>
  <phoneticPr fontId="21" type="noConversion"/>
  <printOptions horizontalCentered="1"/>
  <pageMargins left="0.39" right="0.39" top="0.59" bottom="0.39" header="0.39" footer="0.39"/>
  <pageSetup paperSize="9" scale="49" fitToHeight="0" orientation="portrait" horizontalDpi="360" verticalDpi="36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C2139-D692-4954-B7CF-CA2528102CC8}">
  <sheetPr>
    <pageSetUpPr fitToPage="1"/>
  </sheetPr>
  <dimension ref="A1:M26"/>
  <sheetViews>
    <sheetView tabSelected="1" workbookViewId="0">
      <selection activeCell="M26" sqref="A1:M26"/>
    </sheetView>
  </sheetViews>
  <sheetFormatPr defaultRowHeight="12.75" x14ac:dyDescent="0.2"/>
  <cols>
    <col min="2" max="2" width="32.42578125" customWidth="1"/>
    <col min="3" max="3" width="23.140625" customWidth="1"/>
    <col min="4" max="4" width="12.7109375" customWidth="1"/>
    <col min="5" max="5" width="20.5703125" customWidth="1"/>
    <col min="7" max="7" width="11.42578125" customWidth="1"/>
    <col min="13" max="13" width="16.7109375" customWidth="1"/>
  </cols>
  <sheetData>
    <row r="1" spans="1:13" ht="20.25" x14ac:dyDescent="0.3">
      <c r="A1" s="138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40"/>
    </row>
    <row r="2" spans="1:13" ht="20.25" x14ac:dyDescent="0.3">
      <c r="A2" s="141"/>
      <c r="B2" s="142" t="s">
        <v>23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3"/>
    </row>
    <row r="3" spans="1:13" x14ac:dyDescent="0.2">
      <c r="A3" s="141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5"/>
    </row>
    <row r="4" spans="1:13" ht="18" x14ac:dyDescent="0.25">
      <c r="A4" s="141"/>
      <c r="B4" s="146" t="s">
        <v>57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7"/>
    </row>
    <row r="5" spans="1:13" x14ac:dyDescent="0.2">
      <c r="A5" s="141"/>
      <c r="B5" s="148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50"/>
    </row>
    <row r="6" spans="1:13" x14ac:dyDescent="0.2">
      <c r="A6" s="151"/>
      <c r="B6" s="152"/>
      <c r="C6" s="153"/>
      <c r="D6" s="152"/>
      <c r="E6" s="152"/>
      <c r="F6" s="152"/>
      <c r="G6" s="152"/>
      <c r="H6" s="152"/>
      <c r="I6" s="152"/>
      <c r="J6" s="152"/>
      <c r="K6" s="152"/>
      <c r="L6" s="152"/>
      <c r="M6" s="154"/>
    </row>
    <row r="7" spans="1:13" ht="40.5" customHeight="1" x14ac:dyDescent="0.2">
      <c r="A7" s="155" t="s">
        <v>2</v>
      </c>
      <c r="B7" s="156" t="str">
        <f>'Planilha Trecho 1'!C7:C8</f>
        <v>SERVIÇOS COMPLEMENTARES - Recapeamento e Drenagem na Vila São João</v>
      </c>
      <c r="C7" s="156"/>
      <c r="D7" s="156"/>
      <c r="E7" s="156"/>
      <c r="F7" s="156"/>
      <c r="G7" s="156"/>
      <c r="H7" s="156"/>
      <c r="I7" s="156"/>
      <c r="J7" s="156"/>
      <c r="K7" s="156"/>
      <c r="L7" s="157" t="s">
        <v>3</v>
      </c>
      <c r="M7" s="158">
        <f>'Planilha Trecho 1'!H7</f>
        <v>44398</v>
      </c>
    </row>
    <row r="8" spans="1:13" ht="55.5" customHeight="1" x14ac:dyDescent="0.2">
      <c r="A8" s="155" t="s">
        <v>5</v>
      </c>
      <c r="B8" s="159" t="str">
        <f>'Planilha Trecho 1'!C9</f>
        <v>Ruas Dr. Fernando Costa, Rua Com. Dante Carraro, Rua Sadamita Iwasaki, Rua São João, Ruas Con. Francisco Ribeiro, Rua Cel. Fernando Prestes, e Rua Antonio Terra, Bairro Vila São João, São Miguel Arcanjo</v>
      </c>
      <c r="C8" s="159"/>
      <c r="D8" s="159"/>
      <c r="E8" s="159"/>
      <c r="F8" s="159"/>
      <c r="G8" s="159"/>
      <c r="H8" s="159"/>
      <c r="I8" s="159"/>
      <c r="J8" s="160"/>
      <c r="K8" s="156"/>
      <c r="L8" s="157" t="s">
        <v>4</v>
      </c>
      <c r="M8" s="161">
        <f>'Planilha Trecho 1'!H8</f>
        <v>0.26850000000000002</v>
      </c>
    </row>
    <row r="9" spans="1:13" x14ac:dyDescent="0.2">
      <c r="A9" s="162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4"/>
    </row>
    <row r="10" spans="1:13" ht="25.5" customHeight="1" x14ac:dyDescent="0.2">
      <c r="A10" s="165" t="s">
        <v>20</v>
      </c>
      <c r="B10" s="166" t="s">
        <v>58</v>
      </c>
      <c r="C10" s="167" t="s">
        <v>59</v>
      </c>
      <c r="D10" s="168" t="s">
        <v>64</v>
      </c>
      <c r="E10" s="168"/>
      <c r="F10" s="168" t="s">
        <v>65</v>
      </c>
      <c r="G10" s="168"/>
      <c r="H10" s="168" t="s">
        <v>66</v>
      </c>
      <c r="I10" s="168"/>
      <c r="J10" s="168" t="s">
        <v>67</v>
      </c>
      <c r="K10" s="168"/>
      <c r="L10" s="168" t="s">
        <v>68</v>
      </c>
      <c r="M10" s="168"/>
    </row>
    <row r="11" spans="1:13" x14ac:dyDescent="0.2">
      <c r="A11" s="165"/>
      <c r="B11" s="166" t="s">
        <v>60</v>
      </c>
      <c r="C11" s="167" t="s">
        <v>61</v>
      </c>
      <c r="D11" s="169" t="s">
        <v>62</v>
      </c>
      <c r="E11" s="169" t="s">
        <v>63</v>
      </c>
      <c r="F11" s="169" t="s">
        <v>62</v>
      </c>
      <c r="G11" s="169" t="s">
        <v>63</v>
      </c>
      <c r="H11" s="169" t="s">
        <v>62</v>
      </c>
      <c r="I11" s="169" t="s">
        <v>63</v>
      </c>
      <c r="J11" s="169" t="s">
        <v>62</v>
      </c>
      <c r="K11" s="169" t="s">
        <v>63</v>
      </c>
      <c r="L11" s="169" t="s">
        <v>62</v>
      </c>
      <c r="M11" s="169" t="s">
        <v>63</v>
      </c>
    </row>
    <row r="12" spans="1:13" x14ac:dyDescent="0.2">
      <c r="A12" s="170"/>
      <c r="B12" s="171"/>
      <c r="C12" s="172"/>
      <c r="D12" s="173"/>
      <c r="E12" s="173"/>
      <c r="F12" s="173"/>
      <c r="G12" s="173"/>
      <c r="H12" s="173"/>
      <c r="I12" s="173"/>
      <c r="J12" s="173"/>
      <c r="K12" s="173"/>
      <c r="L12" s="173"/>
      <c r="M12" s="173"/>
    </row>
    <row r="13" spans="1:13" ht="60" x14ac:dyDescent="0.2">
      <c r="A13" s="108">
        <v>1</v>
      </c>
      <c r="B13" s="174" t="str">
        <f>B7</f>
        <v>SERVIÇOS COMPLEMENTARES - Recapeamento e Drenagem na Vila São João</v>
      </c>
      <c r="C13" s="175">
        <f>'Planilha Trecho 1'!F31</f>
        <v>46976.38</v>
      </c>
      <c r="D13" s="176">
        <v>1</v>
      </c>
      <c r="E13" s="177">
        <f>C13*D13</f>
        <v>46976.38</v>
      </c>
      <c r="F13" s="176"/>
      <c r="G13" s="177"/>
      <c r="H13" s="176"/>
      <c r="I13" s="177"/>
      <c r="J13" s="176"/>
      <c r="K13" s="177"/>
      <c r="L13" s="176"/>
      <c r="M13" s="177"/>
    </row>
    <row r="14" spans="1:13" ht="15" x14ac:dyDescent="0.2">
      <c r="A14" s="178"/>
      <c r="B14" s="179"/>
      <c r="C14" s="180"/>
      <c r="D14" s="181"/>
      <c r="E14" s="182"/>
      <c r="F14" s="182"/>
      <c r="G14" s="182"/>
      <c r="H14" s="182"/>
      <c r="I14" s="182"/>
      <c r="J14" s="181"/>
      <c r="K14" s="182"/>
      <c r="L14" s="181"/>
      <c r="M14" s="182"/>
    </row>
    <row r="15" spans="1:13" ht="15.75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4"/>
      <c r="M15" s="184"/>
    </row>
    <row r="16" spans="1:13" ht="15.75" x14ac:dyDescent="0.25">
      <c r="A16" s="185"/>
      <c r="B16" s="186" t="s">
        <v>21</v>
      </c>
      <c r="C16" s="187">
        <f>C13</f>
        <v>46976.38</v>
      </c>
      <c r="D16" s="188">
        <f>E16/C16</f>
        <v>1</v>
      </c>
      <c r="E16" s="187">
        <f>E13</f>
        <v>46976.38</v>
      </c>
      <c r="F16" s="188"/>
      <c r="G16" s="187"/>
      <c r="H16" s="188"/>
      <c r="I16" s="187"/>
      <c r="J16" s="188"/>
      <c r="K16" s="187"/>
      <c r="L16" s="188"/>
      <c r="M16" s="187"/>
    </row>
    <row r="17" spans="1:13" x14ac:dyDescent="0.2">
      <c r="A17" s="189"/>
      <c r="B17" s="190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2"/>
    </row>
    <row r="18" spans="1:13" x14ac:dyDescent="0.2">
      <c r="A18" s="141"/>
      <c r="B18" s="148"/>
      <c r="C18" s="193"/>
      <c r="D18" s="194"/>
      <c r="E18" s="195"/>
      <c r="F18" s="195"/>
      <c r="G18" s="195"/>
      <c r="H18" s="195"/>
      <c r="I18" s="195"/>
      <c r="J18" s="196"/>
      <c r="K18" s="197"/>
      <c r="L18" s="149"/>
      <c r="M18" s="150"/>
    </row>
    <row r="19" spans="1:13" x14ac:dyDescent="0.2">
      <c r="A19" s="198"/>
      <c r="B19" s="199"/>
      <c r="C19" s="200"/>
      <c r="D19" s="201"/>
      <c r="E19" s="201"/>
      <c r="F19" s="201"/>
      <c r="G19" s="202"/>
      <c r="H19" s="203"/>
      <c r="I19" s="203"/>
      <c r="J19" s="196"/>
      <c r="K19" s="197"/>
      <c r="L19" s="149"/>
      <c r="M19" s="150"/>
    </row>
    <row r="20" spans="1:13" x14ac:dyDescent="0.2">
      <c r="A20" s="198"/>
      <c r="B20" s="199"/>
      <c r="C20" s="204"/>
      <c r="D20" s="205"/>
      <c r="E20" s="206"/>
      <c r="F20" s="206"/>
      <c r="G20" s="207"/>
      <c r="H20" s="203"/>
      <c r="I20" s="203"/>
      <c r="J20" s="196"/>
      <c r="K20" s="197"/>
      <c r="L20" s="197"/>
      <c r="M20" s="150"/>
    </row>
    <row r="21" spans="1:13" x14ac:dyDescent="0.2">
      <c r="A21" s="198"/>
      <c r="B21" s="199"/>
      <c r="C21" s="204"/>
      <c r="D21" s="205"/>
      <c r="E21" s="206"/>
      <c r="F21" s="206"/>
      <c r="G21" s="207"/>
      <c r="H21" s="203"/>
      <c r="I21" s="203"/>
      <c r="J21" s="196"/>
      <c r="K21" s="197"/>
      <c r="L21" s="197"/>
      <c r="M21" s="150"/>
    </row>
    <row r="22" spans="1:13" x14ac:dyDescent="0.2">
      <c r="A22" s="198"/>
      <c r="B22" s="199"/>
      <c r="C22" s="208"/>
      <c r="D22" s="209"/>
      <c r="E22" s="210"/>
      <c r="F22" s="210"/>
      <c r="G22" s="203"/>
      <c r="H22" s="203"/>
      <c r="I22" s="203"/>
      <c r="J22" s="196"/>
      <c r="K22" s="197"/>
      <c r="L22" s="149"/>
      <c r="M22" s="150"/>
    </row>
    <row r="23" spans="1:13" ht="18" x14ac:dyDescent="0.25">
      <c r="A23" s="198"/>
      <c r="B23" s="199"/>
      <c r="C23" s="208"/>
      <c r="D23" s="209"/>
      <c r="E23" s="210"/>
      <c r="F23" s="210"/>
      <c r="G23" s="203"/>
      <c r="H23" s="203"/>
      <c r="I23" s="203"/>
      <c r="J23" s="211"/>
      <c r="K23" s="197"/>
      <c r="L23" s="212"/>
      <c r="M23" s="150"/>
    </row>
    <row r="24" spans="1:13" x14ac:dyDescent="0.2">
      <c r="A24" s="198"/>
      <c r="B24" s="199"/>
      <c r="C24" s="208"/>
      <c r="D24" s="209"/>
      <c r="E24" s="213"/>
      <c r="F24" s="213"/>
      <c r="G24" s="203"/>
      <c r="H24" s="203"/>
      <c r="I24" s="203"/>
      <c r="J24" s="195"/>
      <c r="K24" s="197"/>
      <c r="L24" s="149"/>
      <c r="M24" s="150"/>
    </row>
    <row r="25" spans="1:13" x14ac:dyDescent="0.2">
      <c r="A25" s="198"/>
      <c r="B25" s="199"/>
      <c r="C25" s="208"/>
      <c r="D25" s="209"/>
      <c r="E25" s="213"/>
      <c r="F25" s="213"/>
      <c r="G25" s="203"/>
      <c r="H25" s="203"/>
      <c r="I25" s="203"/>
      <c r="J25" s="195"/>
      <c r="K25" s="197"/>
      <c r="L25" s="149"/>
      <c r="M25" s="150"/>
    </row>
    <row r="26" spans="1:13" x14ac:dyDescent="0.2">
      <c r="A26" s="214"/>
      <c r="B26" s="215"/>
      <c r="C26" s="216"/>
      <c r="D26" s="217"/>
      <c r="E26" s="218"/>
      <c r="F26" s="218"/>
      <c r="G26" s="219"/>
      <c r="H26" s="219"/>
      <c r="I26" s="219"/>
      <c r="J26" s="220"/>
      <c r="K26" s="220"/>
      <c r="L26" s="221"/>
      <c r="M26" s="222"/>
    </row>
  </sheetData>
  <mergeCells count="15">
    <mergeCell ref="A15:K15"/>
    <mergeCell ref="A9:M9"/>
    <mergeCell ref="A10:A11"/>
    <mergeCell ref="D10:E10"/>
    <mergeCell ref="F10:G10"/>
    <mergeCell ref="H10:I10"/>
    <mergeCell ref="J10:K10"/>
    <mergeCell ref="L10:M10"/>
    <mergeCell ref="B1:L1"/>
    <mergeCell ref="B2:L2"/>
    <mergeCell ref="B4:L4"/>
    <mergeCell ref="B7:I7"/>
    <mergeCell ref="J7:K7"/>
    <mergeCell ref="B8:I8"/>
    <mergeCell ref="J8:K8"/>
  </mergeCells>
  <phoneticPr fontId="21" type="noConversion"/>
  <pageMargins left="0.511811024" right="0.511811024" top="0.78740157499999996" bottom="0.78740157499999996" header="0.31496062000000002" footer="0.31496062000000002"/>
  <pageSetup paperSize="9" scale="75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Trecho 1</vt:lpstr>
      <vt:lpstr>CRONOGRAMA</vt:lpstr>
      <vt:lpstr>'Planilha Trecho 1'!Area_de_impressao</vt:lpstr>
      <vt:lpstr>'Planilha Trecho 1'!Print_Area</vt:lpstr>
    </vt:vector>
  </TitlesOfParts>
  <Company>Usuario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User</cp:lastModifiedBy>
  <cp:lastPrinted>2021-07-27T19:59:49Z</cp:lastPrinted>
  <dcterms:created xsi:type="dcterms:W3CDTF">2000-04-11T13:27:40Z</dcterms:created>
  <dcterms:modified xsi:type="dcterms:W3CDTF">2021-07-27T20:02:11Z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1046-10.2.0.5965</vt:lpwstr>
  </property>
</Properties>
</file>