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9720" windowHeight="6180" activeTab="0"/>
  </bookViews>
  <sheets>
    <sheet name="Planilha" sheetId="1" r:id="rId1"/>
    <sheet name="Cronograma" sheetId="2" r:id="rId2"/>
  </sheets>
  <externalReferences>
    <externalReference r:id="rId5"/>
  </externalReferences>
  <definedNames>
    <definedName name="_xlnm.Print_Area" localSheetId="0">'Planilha'!$A$1:$H$40</definedName>
  </definedNames>
  <calcPr fullCalcOnLoad="1"/>
</workbook>
</file>

<file path=xl/sharedStrings.xml><?xml version="1.0" encoding="utf-8"?>
<sst xmlns="http://schemas.openxmlformats.org/spreadsheetml/2006/main" count="85" uniqueCount="67">
  <si>
    <t>ÍTEM</t>
  </si>
  <si>
    <t>1.1</t>
  </si>
  <si>
    <t>PLANILHA ORÇAMENTÁRIA</t>
  </si>
  <si>
    <t xml:space="preserve">UN </t>
  </si>
  <si>
    <t>P. UNIT</t>
  </si>
  <si>
    <t>Prefeitura do Município de São Miguel Arcanjo</t>
  </si>
  <si>
    <t>DESCRIÇÃO DOS SERVIÇOS</t>
  </si>
  <si>
    <t>VALOR TOTAL</t>
  </si>
  <si>
    <t>2.1</t>
  </si>
  <si>
    <t xml:space="preserve">QUANT. </t>
  </si>
  <si>
    <t>B.D.I</t>
  </si>
  <si>
    <t>1.2</t>
  </si>
  <si>
    <t>P. CPOS</t>
  </si>
  <si>
    <t>2.2</t>
  </si>
  <si>
    <t>1.3</t>
  </si>
  <si>
    <t>DATA</t>
  </si>
  <si>
    <t>LOCAL</t>
  </si>
  <si>
    <t>OBRA</t>
  </si>
  <si>
    <t>M2</t>
  </si>
  <si>
    <t>2.3</t>
  </si>
  <si>
    <t>Esmalte em superfície de madeira, inclusive preparo</t>
  </si>
  <si>
    <t>331003</t>
  </si>
  <si>
    <t xml:space="preserve">Esmalte em superfície metálica, inclusive preparo </t>
  </si>
  <si>
    <t>TOTAL GERAL</t>
  </si>
  <si>
    <t>COD. CPOS166</t>
  </si>
  <si>
    <t xml:space="preserve">Tinta acrílica antimofo em massa, inclusive preparo </t>
  </si>
  <si>
    <t>Secretária de Obras e Serviços</t>
  </si>
  <si>
    <t>CRONOGRAMA FÍSICO FINANCEIRO</t>
  </si>
  <si>
    <t>ITEM</t>
  </si>
  <si>
    <t xml:space="preserve">DISCRIMINAÇÃO  </t>
  </si>
  <si>
    <t xml:space="preserve">VALOR DOS  </t>
  </si>
  <si>
    <t>1° MÊS</t>
  </si>
  <si>
    <t>2° MÊS</t>
  </si>
  <si>
    <t>3° MÊS</t>
  </si>
  <si>
    <t>DE SERVIÇOS</t>
  </si>
  <si>
    <t>SERVIÇOS (R$)</t>
  </si>
  <si>
    <t>%</t>
  </si>
  <si>
    <t>FINANC.</t>
  </si>
  <si>
    <t>PINTURA</t>
  </si>
  <si>
    <t>m²</t>
  </si>
  <si>
    <t>SERVIÇOS COMPLEMENTARES</t>
  </si>
  <si>
    <t> 340210</t>
  </si>
  <si>
    <t>Plantio de grama esmeralda em placas (jardins e canteiros)</t>
  </si>
  <si>
    <t>m</t>
  </si>
  <si>
    <t> 240210</t>
  </si>
  <si>
    <t>Portão tubular em tela de aço galvanizado até 2,50 m de altura, completo</t>
  </si>
  <si>
    <t>1.4</t>
  </si>
  <si>
    <t> 330602</t>
  </si>
  <si>
    <t>Acrílico para quadras e pisos cimentados (PINTURA DO PISO DA QUADRA)</t>
  </si>
  <si>
    <t> 540604</t>
  </si>
  <si>
    <t>Guia pré-moldada reta tipo PMSP 100 - fck 25 MPa</t>
  </si>
  <si>
    <t>2.4</t>
  </si>
  <si>
    <t> 540616</t>
  </si>
  <si>
    <t>Sarjeta ou sarjetão moldado no local, tipo PMSP em concreto com fck 20 MPa</t>
  </si>
  <si>
    <t>m³</t>
  </si>
  <si>
    <t>2.5</t>
  </si>
  <si>
    <t> 040916</t>
  </si>
  <si>
    <t>Retirada de entelamento metálico em geral</t>
  </si>
  <si>
    <t> 350107</t>
  </si>
  <si>
    <t>Tela de arame galvanizado fio nº 12 BWG, malha de 2´</t>
  </si>
  <si>
    <t> 170502</t>
  </si>
  <si>
    <t>Piso com requadro em concreto simples sem controle de fck</t>
  </si>
  <si>
    <t>2.6</t>
  </si>
  <si>
    <t> 040902</t>
  </si>
  <si>
    <t>Retirada de esquadria metálica em geral</t>
  </si>
  <si>
    <t>EMEIF JOAQUIM NUNES VIEIRA</t>
  </si>
  <si>
    <t>BAIRRO RETIRO, SÃO MIGUEL ARCANJO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</si>
</sst>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&quot;R$ &quot;#,##0.00"/>
    <numFmt numFmtId="188" formatCode="00000"/>
    <numFmt numFmtId="189" formatCode="#,##0.00_ ;\-#,##0.00\ "/>
    <numFmt numFmtId="190" formatCode="#,##0.00000000"/>
    <numFmt numFmtId="191" formatCode="[$-416]dddd\,\ d&quot; de &quot;mmmm&quot; de &quot;yyyy"/>
    <numFmt numFmtId="192" formatCode="&quot;R$&quot;\ #,##0.00"/>
    <numFmt numFmtId="193" formatCode="&quot;Ativado&quot;;&quot;Ativado&quot;;&quot;Desativado&quot;"/>
    <numFmt numFmtId="194" formatCode="0.00000000"/>
    <numFmt numFmtId="195" formatCode="0.000000000"/>
    <numFmt numFmtId="196" formatCode="0.0000000"/>
    <numFmt numFmtId="197" formatCode="0.000000"/>
    <numFmt numFmtId="198" formatCode="_(&quot;Cr$&quot;* #,##0.00_);_(&quot;Cr$&quot;* \(#,##0.00\);_(&quot;Cr$&quot;* &quot;-&quot;??_);_(@_)"/>
    <numFmt numFmtId="199" formatCode="dd\-mmm\-yy"/>
    <numFmt numFmtId="200" formatCode="#,##0.000_);\(#,##0.000\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justify"/>
    </xf>
    <xf numFmtId="0" fontId="0" fillId="0" borderId="11" xfId="0" applyFont="1" applyBorder="1" applyAlignment="1">
      <alignment horizontal="center" vertical="justify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0" fillId="0" borderId="0" xfId="65" applyNumberFormat="1" applyFont="1" applyAlignment="1">
      <alignment/>
    </xf>
    <xf numFmtId="171" fontId="0" fillId="0" borderId="0" xfId="65" applyNumberFormat="1" applyFont="1" applyBorder="1" applyAlignment="1">
      <alignment horizontal="center" vertical="justify"/>
    </xf>
    <xf numFmtId="0" fontId="1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justify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71" fontId="0" fillId="0" borderId="0" xfId="65" applyNumberFormat="1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65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2" fontId="0" fillId="0" borderId="0" xfId="51" applyNumberFormat="1" applyFont="1" applyFill="1" applyBorder="1" applyAlignment="1" applyProtection="1">
      <alignment horizontal="left" vertical="center" wrapText="1"/>
      <protection/>
    </xf>
    <xf numFmtId="2" fontId="0" fillId="0" borderId="0" xfId="5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0" xfId="51" applyNumberFormat="1" applyFont="1" applyFill="1" applyBorder="1" applyAlignment="1">
      <alignment horizontal="right" vertical="center" wrapText="1"/>
      <protection/>
    </xf>
    <xf numFmtId="170" fontId="0" fillId="0" borderId="0" xfId="65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71" fontId="0" fillId="0" borderId="12" xfId="0" applyNumberFormat="1" applyFont="1" applyFill="1" applyBorder="1" applyAlignment="1">
      <alignment horizontal="left" vertical="center"/>
    </xf>
    <xf numFmtId="170" fontId="0" fillId="0" borderId="12" xfId="0" applyNumberFormat="1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171" fontId="0" fillId="0" borderId="11" xfId="0" applyNumberFormat="1" applyFont="1" applyFill="1" applyBorder="1" applyAlignment="1">
      <alignment horizontal="left" vertical="center"/>
    </xf>
    <xf numFmtId="170" fontId="0" fillId="0" borderId="11" xfId="0" applyNumberFormat="1" applyFont="1" applyFill="1" applyBorder="1" applyAlignment="1">
      <alignment vertical="center"/>
    </xf>
    <xf numFmtId="170" fontId="0" fillId="0" borderId="11" xfId="0" applyNumberFormat="1" applyFont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170" fontId="9" fillId="0" borderId="1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1" fontId="9" fillId="0" borderId="14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4" fontId="0" fillId="0" borderId="0" xfId="51" applyNumberFormat="1" applyFont="1" applyFill="1" applyBorder="1" applyAlignment="1">
      <alignment horizontal="right" vertical="center" wrapText="1"/>
      <protection/>
    </xf>
    <xf numFmtId="4" fontId="0" fillId="0" borderId="0" xfId="65" applyNumberFormat="1" applyFont="1" applyFill="1" applyBorder="1" applyAlignment="1">
      <alignment horizontal="right" vertical="center" wrapText="1"/>
    </xf>
    <xf numFmtId="43" fontId="8" fillId="0" borderId="0" xfId="0" applyNumberFormat="1" applyFont="1" applyFill="1" applyBorder="1" applyAlignment="1">
      <alignment/>
    </xf>
    <xf numFmtId="43" fontId="0" fillId="0" borderId="0" xfId="0" applyNumberFormat="1" applyFont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170" fontId="0" fillId="0" borderId="12" xfId="0" applyNumberFormat="1" applyFont="1" applyFill="1" applyBorder="1" applyAlignment="1">
      <alignment vertical="center"/>
    </xf>
    <xf numFmtId="49" fontId="0" fillId="0" borderId="12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0" fontId="4" fillId="0" borderId="17" xfId="0" applyNumberFormat="1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1" fontId="4" fillId="0" borderId="12" xfId="65" applyNumberFormat="1" applyFont="1" applyBorder="1" applyAlignment="1">
      <alignment horizontal="center" vertical="center"/>
    </xf>
    <xf numFmtId="170" fontId="4" fillId="0" borderId="12" xfId="0" applyNumberFormat="1" applyFont="1" applyBorder="1" applyAlignment="1">
      <alignment horizontal="center" vertical="center"/>
    </xf>
    <xf numFmtId="17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70" fontId="0" fillId="0" borderId="11" xfId="65" applyNumberFormat="1" applyFont="1" applyFill="1" applyBorder="1" applyAlignment="1">
      <alignment horizontal="right" vertical="center" wrapText="1"/>
    </xf>
    <xf numFmtId="39" fontId="0" fillId="0" borderId="11" xfId="0" applyNumberFormat="1" applyFont="1" applyFill="1" applyBorder="1" applyAlignment="1">
      <alignment/>
    </xf>
    <xf numFmtId="170" fontId="0" fillId="0" borderId="11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170" fontId="0" fillId="0" borderId="21" xfId="0" applyNumberFormat="1" applyFont="1" applyBorder="1" applyAlignment="1">
      <alignment/>
    </xf>
    <xf numFmtId="0" fontId="0" fillId="0" borderId="0" xfId="0" applyBorder="1" applyAlignment="1">
      <alignment vertical="center" wrapText="1"/>
    </xf>
    <xf numFmtId="171" fontId="0" fillId="0" borderId="12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vertical="center"/>
    </xf>
    <xf numFmtId="170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92" fontId="7" fillId="33" borderId="0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/>
    </xf>
    <xf numFmtId="10" fontId="4" fillId="0" borderId="12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4" fontId="0" fillId="0" borderId="21" xfId="65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horizontal="left" vertical="center"/>
    </xf>
    <xf numFmtId="170" fontId="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170" fontId="0" fillId="0" borderId="22" xfId="0" applyNumberFormat="1" applyFont="1" applyBorder="1" applyAlignment="1">
      <alignment vertical="center"/>
    </xf>
    <xf numFmtId="170" fontId="4" fillId="0" borderId="12" xfId="0" applyNumberFormat="1" applyFont="1" applyFill="1" applyBorder="1" applyAlignment="1">
      <alignment vertical="center"/>
    </xf>
    <xf numFmtId="177" fontId="7" fillId="33" borderId="12" xfId="47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2" fontId="1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wrapText="1"/>
      <protection/>
    </xf>
    <xf numFmtId="17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wrapText="1"/>
    </xf>
    <xf numFmtId="2" fontId="1" fillId="0" borderId="18" xfId="0" applyNumberFormat="1" applyFont="1" applyBorder="1" applyAlignment="1">
      <alignment horizontal="center" wrapText="1"/>
    </xf>
    <xf numFmtId="170" fontId="1" fillId="0" borderId="18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 wrapText="1"/>
    </xf>
    <xf numFmtId="170" fontId="1" fillId="0" borderId="15" xfId="0" applyNumberFormat="1" applyFont="1" applyBorder="1" applyAlignment="1">
      <alignment horizontal="center"/>
    </xf>
    <xf numFmtId="170" fontId="1" fillId="0" borderId="20" xfId="0" applyNumberFormat="1" applyFont="1" applyBorder="1" applyAlignment="1" applyProtection="1">
      <alignment horizontal="center" vertical="center"/>
      <protection/>
    </xf>
    <xf numFmtId="170" fontId="1" fillId="0" borderId="24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right" wrapText="1"/>
    </xf>
    <xf numFmtId="170" fontId="1" fillId="0" borderId="0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left" wrapText="1"/>
    </xf>
    <xf numFmtId="170" fontId="0" fillId="0" borderId="12" xfId="0" applyNumberFormat="1" applyFont="1" applyFill="1" applyBorder="1" applyAlignment="1">
      <alignment horizontal="right"/>
    </xf>
    <xf numFmtId="9" fontId="0" fillId="0" borderId="12" xfId="54" applyFont="1" applyFill="1" applyBorder="1" applyAlignment="1" applyProtection="1">
      <alignment horizontal="center"/>
      <protection/>
    </xf>
    <xf numFmtId="170" fontId="0" fillId="0" borderId="12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 horizontal="right" wrapText="1"/>
    </xf>
    <xf numFmtId="170" fontId="1" fillId="0" borderId="12" xfId="0" applyNumberFormat="1" applyFont="1" applyBorder="1" applyAlignment="1">
      <alignment/>
    </xf>
    <xf numFmtId="10" fontId="1" fillId="0" borderId="12" xfId="5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11" xfId="0" applyFont="1" applyBorder="1" applyAlignment="1">
      <alignment horizontal="center"/>
    </xf>
    <xf numFmtId="2" fontId="0" fillId="0" borderId="11" xfId="51" applyNumberFormat="1" applyFont="1" applyFill="1" applyBorder="1" applyAlignment="1" applyProtection="1">
      <alignment horizontal="left" vertical="center" wrapText="1"/>
      <protection/>
    </xf>
    <xf numFmtId="170" fontId="0" fillId="0" borderId="11" xfId="66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0" fontId="0" fillId="0" borderId="0" xfId="51" applyNumberFormat="1" applyFont="1" applyFill="1" applyBorder="1" applyAlignment="1">
      <alignment horizontal="right" vertical="center" wrapText="1"/>
      <protection/>
    </xf>
    <xf numFmtId="39" fontId="0" fillId="0" borderId="0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4" fontId="0" fillId="0" borderId="0" xfId="0" applyNumberFormat="1" applyFont="1" applyFill="1" applyBorder="1" applyAlignment="1">
      <alignment horizontal="left" vertical="center" wrapText="1"/>
    </xf>
    <xf numFmtId="170" fontId="0" fillId="0" borderId="0" xfId="66" applyNumberFormat="1" applyFont="1" applyFill="1" applyBorder="1" applyAlignment="1">
      <alignment horizontal="right" vertical="center" wrapText="1"/>
    </xf>
    <xf numFmtId="171" fontId="0" fillId="0" borderId="0" xfId="66" applyNumberFormat="1" applyFont="1" applyFill="1" applyBorder="1" applyAlignment="1">
      <alignment/>
    </xf>
    <xf numFmtId="4" fontId="0" fillId="0" borderId="21" xfId="51" applyNumberFormat="1" applyFont="1" applyFill="1" applyBorder="1" applyAlignment="1">
      <alignment horizontal="right" vertical="center" wrapText="1"/>
      <protection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177" fontId="0" fillId="0" borderId="26" xfId="47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7" fontId="0" fillId="0" borderId="0" xfId="47" applyBorder="1" applyAlignment="1">
      <alignment vertical="center" wrapText="1"/>
    </xf>
    <xf numFmtId="14" fontId="4" fillId="0" borderId="17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171" fontId="0" fillId="0" borderId="21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171" fontId="0" fillId="0" borderId="11" xfId="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0" fontId="1" fillId="0" borderId="13" xfId="0" applyNumberFormat="1" applyFont="1" applyBorder="1" applyAlignment="1" applyProtection="1">
      <alignment horizontal="center" vertical="center"/>
      <protection/>
    </xf>
    <xf numFmtId="170" fontId="1" fillId="0" borderId="23" xfId="0" applyNumberFormat="1" applyFont="1" applyBorder="1" applyAlignment="1" applyProtection="1">
      <alignment horizontal="center" vertical="center"/>
      <protection/>
    </xf>
    <xf numFmtId="0" fontId="1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170" fontId="1" fillId="0" borderId="13" xfId="0" applyNumberFormat="1" applyFont="1" applyBorder="1" applyAlignment="1" applyProtection="1">
      <alignment horizontal="center" vertic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_Caragua1" xfId="51"/>
    <cellStyle name="Nota" xfId="52"/>
    <cellStyle name="Percent" xfId="53"/>
    <cellStyle name="Porcentagem 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114300</xdr:rowOff>
    </xdr:from>
    <xdr:to>
      <xdr:col>2</xdr:col>
      <xdr:colOff>438150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300"/>
          <a:ext cx="1771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866775</xdr:colOff>
      <xdr:row>32</xdr:row>
      <xdr:rowOff>200025</xdr:rowOff>
    </xdr:from>
    <xdr:to>
      <xdr:col>2</xdr:col>
      <xdr:colOff>2914650</xdr:colOff>
      <xdr:row>38</xdr:row>
      <xdr:rowOff>66675</xdr:rowOff>
    </xdr:to>
    <xdr:sp>
      <xdr:nvSpPr>
        <xdr:cNvPr id="2" name="CaixaDeTexto 1"/>
        <xdr:cNvSpPr txBox="1">
          <a:spLocks noChangeArrowheads="1"/>
        </xdr:cNvSpPr>
      </xdr:nvSpPr>
      <xdr:spPr>
        <a:xfrm>
          <a:off x="1419225" y="9886950"/>
          <a:ext cx="30575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Tsuoshi José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Kodawara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Prefeito Municipal</a:t>
          </a:r>
        </a:p>
      </xdr:txBody>
    </xdr:sp>
    <xdr:clientData/>
  </xdr:twoCellAnchor>
  <xdr:twoCellAnchor>
    <xdr:from>
      <xdr:col>2</xdr:col>
      <xdr:colOff>4772025</xdr:colOff>
      <xdr:row>33</xdr:row>
      <xdr:rowOff>9525</xdr:rowOff>
    </xdr:from>
    <xdr:to>
      <xdr:col>5</xdr:col>
      <xdr:colOff>1104900</xdr:colOff>
      <xdr:row>38</xdr:row>
      <xdr:rowOff>104775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6334125" y="9925050"/>
          <a:ext cx="30765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Aleksander Chaves dos Santos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Secretária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 de Obras e Serviços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1</xdr:col>
      <xdr:colOff>571500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066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24</xdr:row>
      <xdr:rowOff>133350</xdr:rowOff>
    </xdr:from>
    <xdr:to>
      <xdr:col>3</xdr:col>
      <xdr:colOff>600075</xdr:colOff>
      <xdr:row>30</xdr:row>
      <xdr:rowOff>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704850" y="5010150"/>
          <a:ext cx="37814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Tsuoshi José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Kodawara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Prefeito Municipal</a:t>
          </a:r>
        </a:p>
      </xdr:txBody>
    </xdr:sp>
    <xdr:clientData/>
  </xdr:twoCellAnchor>
  <xdr:twoCellAnchor>
    <xdr:from>
      <xdr:col>4</xdr:col>
      <xdr:colOff>323850</xdr:colOff>
      <xdr:row>24</xdr:row>
      <xdr:rowOff>152400</xdr:rowOff>
    </xdr:from>
    <xdr:to>
      <xdr:col>8</xdr:col>
      <xdr:colOff>171450</xdr:colOff>
      <xdr:row>30</xdr:row>
      <xdr:rowOff>19050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4819650" y="5029200"/>
          <a:ext cx="31051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Aleksander Chaves dos Santos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Secretário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 de Obras e Serviços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BRAS\Desktop\PLANILHA%20OR&#199;AMENT&#193;RIA%20-%20%20ADITIVO%201%20-%20CONTRATO%2015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"/>
      <sheetName val="QCI"/>
      <sheetName val="BDI"/>
    </sheetNames>
    <sheetDataSet>
      <sheetData sheetId="0">
        <row r="26">
          <cell r="A26" t="str">
            <v>VALOR 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view="pageBreakPreview" zoomScale="85" zoomScaleNormal="80" zoomScaleSheetLayoutView="85" zoomScalePageLayoutView="0" workbookViewId="0" topLeftCell="A19">
      <selection activeCell="C2" sqref="C2:G2"/>
    </sheetView>
  </sheetViews>
  <sheetFormatPr defaultColWidth="9.140625" defaultRowHeight="12.75"/>
  <cols>
    <col min="1" max="1" width="8.28125" style="4" customWidth="1"/>
    <col min="2" max="2" width="15.140625" style="99" customWidth="1"/>
    <col min="3" max="3" width="78.8515625" style="16" customWidth="1"/>
    <col min="4" max="4" width="9.00390625" style="4" customWidth="1"/>
    <col min="5" max="5" width="13.28125" style="12" customWidth="1"/>
    <col min="6" max="6" width="18.140625" style="2" customWidth="1"/>
    <col min="7" max="7" width="0.13671875" style="2" customWidth="1"/>
    <col min="8" max="8" width="26.57421875" style="2" customWidth="1"/>
    <col min="9" max="9" width="22.140625" style="25" customWidth="1"/>
    <col min="10" max="10" width="12.57421875" style="25" customWidth="1"/>
    <col min="11" max="11" width="14.28125" style="25" hidden="1" customWidth="1"/>
    <col min="12" max="12" width="15.28125" style="25" customWidth="1"/>
    <col min="13" max="13" width="18.140625" style="25" customWidth="1"/>
    <col min="14" max="16384" width="9.140625" style="25" customWidth="1"/>
  </cols>
  <sheetData>
    <row r="1" spans="1:12" s="18" customFormat="1" ht="20.25">
      <c r="A1" s="8"/>
      <c r="B1" s="92"/>
      <c r="C1" s="196" t="s">
        <v>5</v>
      </c>
      <c r="D1" s="196"/>
      <c r="E1" s="196"/>
      <c r="F1" s="196"/>
      <c r="G1" s="196"/>
      <c r="H1" s="88"/>
      <c r="J1" s="18">
        <v>1</v>
      </c>
      <c r="L1" s="182">
        <f>1.5*1</f>
        <v>1.5</v>
      </c>
    </row>
    <row r="2" spans="1:12" s="7" customFormat="1" ht="20.25">
      <c r="A2" s="8"/>
      <c r="B2" s="92"/>
      <c r="C2" s="196" t="s">
        <v>26</v>
      </c>
      <c r="D2" s="196"/>
      <c r="E2" s="196"/>
      <c r="F2" s="196"/>
      <c r="G2" s="196"/>
      <c r="H2" s="88"/>
      <c r="J2" s="7">
        <v>2</v>
      </c>
      <c r="L2" s="182">
        <f>1.5*1</f>
        <v>1.5</v>
      </c>
    </row>
    <row r="3" spans="1:12" s="19" customFormat="1" ht="12.75">
      <c r="A3" s="9"/>
      <c r="B3" s="93"/>
      <c r="C3" s="197"/>
      <c r="D3" s="197"/>
      <c r="E3" s="197"/>
      <c r="F3" s="197"/>
      <c r="G3" s="197"/>
      <c r="H3" s="89"/>
      <c r="J3" s="19">
        <v>3</v>
      </c>
      <c r="L3" s="182">
        <f>1*0.6</f>
        <v>0.6</v>
      </c>
    </row>
    <row r="4" spans="1:12" s="19" customFormat="1" ht="18">
      <c r="A4" s="10"/>
      <c r="B4" s="94"/>
      <c r="C4" s="198" t="s">
        <v>2</v>
      </c>
      <c r="D4" s="198"/>
      <c r="E4" s="198"/>
      <c r="F4" s="198"/>
      <c r="G4" s="198"/>
      <c r="H4" s="90"/>
      <c r="J4" s="181">
        <v>4</v>
      </c>
      <c r="L4" s="183">
        <f>1.5*1</f>
        <v>1.5</v>
      </c>
    </row>
    <row r="5" spans="1:12" s="19" customFormat="1" ht="12.75">
      <c r="A5" s="10"/>
      <c r="B5" s="94"/>
      <c r="C5" s="199"/>
      <c r="D5" s="199"/>
      <c r="E5" s="199"/>
      <c r="F5" s="199"/>
      <c r="G5" s="199"/>
      <c r="H5" s="10"/>
      <c r="J5" s="181">
        <v>5</v>
      </c>
      <c r="L5" s="184">
        <f>0.6</f>
        <v>0.6</v>
      </c>
    </row>
    <row r="6" spans="1:12" s="24" customFormat="1" ht="12.75">
      <c r="A6" s="20"/>
      <c r="B6" s="95"/>
      <c r="C6" s="21"/>
      <c r="D6" s="20"/>
      <c r="E6" s="22"/>
      <c r="F6" s="23"/>
      <c r="G6" s="23"/>
      <c r="H6" s="23"/>
      <c r="J6" s="181">
        <v>6</v>
      </c>
      <c r="L6" s="183">
        <f>1.5*1.4</f>
        <v>2.0999999999999996</v>
      </c>
    </row>
    <row r="7" spans="1:12" ht="15.75">
      <c r="A7" s="58"/>
      <c r="B7" s="96"/>
      <c r="C7" s="58"/>
      <c r="D7" s="58"/>
      <c r="E7" s="58"/>
      <c r="F7" s="59"/>
      <c r="G7" s="58"/>
      <c r="H7" s="58"/>
      <c r="J7" s="181">
        <v>7</v>
      </c>
      <c r="L7" s="185">
        <f>0.8</f>
        <v>0.8</v>
      </c>
    </row>
    <row r="8" spans="1:12" ht="15.75">
      <c r="A8" s="194" t="s">
        <v>17</v>
      </c>
      <c r="B8" s="192"/>
      <c r="C8" s="192" t="s">
        <v>65</v>
      </c>
      <c r="D8" s="192"/>
      <c r="E8" s="193"/>
      <c r="F8" s="107" t="s">
        <v>15</v>
      </c>
      <c r="G8" s="63">
        <v>42492</v>
      </c>
      <c r="H8" s="63">
        <v>42492</v>
      </c>
      <c r="I8" s="100"/>
      <c r="J8" s="181">
        <v>8</v>
      </c>
      <c r="L8" s="186">
        <f>1.5</f>
        <v>1.5</v>
      </c>
    </row>
    <row r="9" spans="1:12" ht="15.75">
      <c r="A9" s="194" t="s">
        <v>16</v>
      </c>
      <c r="B9" s="192"/>
      <c r="C9" s="192" t="s">
        <v>66</v>
      </c>
      <c r="D9" s="192"/>
      <c r="E9" s="193"/>
      <c r="F9" s="108" t="s">
        <v>10</v>
      </c>
      <c r="G9" s="62">
        <v>0.23</v>
      </c>
      <c r="H9" s="62">
        <v>0.23</v>
      </c>
      <c r="I9" s="101"/>
      <c r="J9" s="181">
        <v>9</v>
      </c>
      <c r="L9" s="187">
        <f>3*1.5</f>
        <v>4.5</v>
      </c>
    </row>
    <row r="10" spans="1:12" ht="31.5" customHeight="1">
      <c r="A10" s="3"/>
      <c r="B10" s="97"/>
      <c r="C10" s="14"/>
      <c r="D10" s="3"/>
      <c r="E10" s="11"/>
      <c r="F10" s="61"/>
      <c r="G10" s="61"/>
      <c r="H10" s="61"/>
      <c r="I10" s="60"/>
      <c r="J10" s="181">
        <v>10</v>
      </c>
      <c r="L10" s="187">
        <f>0.6</f>
        <v>0.6</v>
      </c>
    </row>
    <row r="11" spans="1:12" s="34" customFormat="1" ht="39.75" customHeight="1">
      <c r="A11" s="64" t="s">
        <v>0</v>
      </c>
      <c r="B11" s="65" t="s">
        <v>24</v>
      </c>
      <c r="C11" s="66" t="s">
        <v>6</v>
      </c>
      <c r="D11" s="67" t="s">
        <v>3</v>
      </c>
      <c r="E11" s="68" t="s">
        <v>9</v>
      </c>
      <c r="F11" s="69" t="s">
        <v>4</v>
      </c>
      <c r="G11" s="70" t="s">
        <v>12</v>
      </c>
      <c r="H11" s="70" t="s">
        <v>7</v>
      </c>
      <c r="I11" s="102"/>
      <c r="L11" s="188"/>
    </row>
    <row r="12" spans="1:12" ht="17.25" customHeight="1">
      <c r="A12" s="5"/>
      <c r="B12" s="98"/>
      <c r="C12" s="15"/>
      <c r="D12" s="6"/>
      <c r="E12" s="13"/>
      <c r="I12" s="2"/>
      <c r="J12" s="181">
        <v>1</v>
      </c>
      <c r="L12" s="25">
        <f>0.8*2.1</f>
        <v>1.6800000000000002</v>
      </c>
    </row>
    <row r="13" spans="1:12" s="34" customFormat="1" ht="12.75">
      <c r="A13" s="37"/>
      <c r="B13" s="38"/>
      <c r="C13" s="39"/>
      <c r="D13" s="38"/>
      <c r="E13" s="40"/>
      <c r="F13" s="41"/>
      <c r="G13" s="42"/>
      <c r="H13" s="42"/>
      <c r="I13" s="104"/>
      <c r="J13" s="34">
        <v>2</v>
      </c>
      <c r="K13" s="52"/>
      <c r="L13" s="34">
        <f>0.7*2.1</f>
        <v>1.47</v>
      </c>
    </row>
    <row r="14" spans="1:12" s="45" customFormat="1" ht="30" customHeight="1">
      <c r="A14" s="85">
        <v>1</v>
      </c>
      <c r="B14" s="43"/>
      <c r="C14" s="86" t="s">
        <v>38</v>
      </c>
      <c r="D14" s="43"/>
      <c r="E14" s="46"/>
      <c r="F14" s="44"/>
      <c r="G14" s="44"/>
      <c r="H14" s="120">
        <f>SUM(H15:H18)</f>
        <v>29887.888694999998</v>
      </c>
      <c r="I14" s="103"/>
      <c r="J14" s="45">
        <v>3</v>
      </c>
      <c r="K14" s="52"/>
      <c r="L14" s="45">
        <f>0.6*2.1</f>
        <v>1.26</v>
      </c>
    </row>
    <row r="15" spans="1:12" s="34" customFormat="1" ht="30" customHeight="1">
      <c r="A15" s="54" t="s">
        <v>1</v>
      </c>
      <c r="B15" s="57" t="s">
        <v>21</v>
      </c>
      <c r="C15" s="55" t="s">
        <v>25</v>
      </c>
      <c r="D15" s="53" t="s">
        <v>18</v>
      </c>
      <c r="E15" s="35">
        <f>(28.15*2+10.5)*4.1+(42.65+8.2*2+39.5+5)*4.2+13.7*3.5-E16-E17+40.5*3.5</f>
        <v>809.9399999999999</v>
      </c>
      <c r="F15" s="56">
        <f>G15+(G15*$G$9)</f>
        <v>21.9555</v>
      </c>
      <c r="G15" s="91">
        <v>17.85</v>
      </c>
      <c r="H15" s="36">
        <f>E15*F15</f>
        <v>17782.63767</v>
      </c>
      <c r="I15" s="104"/>
      <c r="J15" s="34">
        <v>4</v>
      </c>
      <c r="K15" s="52"/>
      <c r="L15" s="34">
        <f>0.9*2.1</f>
        <v>1.8900000000000001</v>
      </c>
    </row>
    <row r="16" spans="1:11" s="34" customFormat="1" ht="30" customHeight="1">
      <c r="A16" s="54" t="s">
        <v>11</v>
      </c>
      <c r="B16" s="87">
        <v>331102</v>
      </c>
      <c r="C16" s="55" t="s">
        <v>22</v>
      </c>
      <c r="D16" s="53" t="s">
        <v>18</v>
      </c>
      <c r="E16" s="84">
        <f>L5+14*L1+L2+3*L3+2*L4+12*L8+2*L9+2*L10+2</f>
        <v>58.10000000000001</v>
      </c>
      <c r="F16" s="56">
        <f>G16+(G16*$G$9)</f>
        <v>32.2383</v>
      </c>
      <c r="G16" s="91">
        <v>26.21</v>
      </c>
      <c r="H16" s="36">
        <f>E16*F16</f>
        <v>1873.0452300000004</v>
      </c>
      <c r="I16" s="104"/>
      <c r="J16" s="34">
        <v>5</v>
      </c>
      <c r="K16" s="52"/>
    </row>
    <row r="17" spans="1:11" s="34" customFormat="1" ht="30" customHeight="1">
      <c r="A17" s="54" t="s">
        <v>14</v>
      </c>
      <c r="B17" s="87">
        <v>331201</v>
      </c>
      <c r="C17" s="55" t="s">
        <v>20</v>
      </c>
      <c r="D17" s="53" t="s">
        <v>18</v>
      </c>
      <c r="E17" s="84">
        <f>17*L12+L15</f>
        <v>30.450000000000003</v>
      </c>
      <c r="F17" s="56">
        <f>G17+(G17*$G$9)</f>
        <v>30.959100000000003</v>
      </c>
      <c r="G17" s="91">
        <v>25.17</v>
      </c>
      <c r="H17" s="36">
        <f>E17*F17</f>
        <v>942.7045950000002</v>
      </c>
      <c r="I17" s="104"/>
      <c r="K17" s="52"/>
    </row>
    <row r="18" spans="1:11" s="34" customFormat="1" ht="30" customHeight="1">
      <c r="A18" s="122" t="s">
        <v>46</v>
      </c>
      <c r="B18" s="174" t="s">
        <v>47</v>
      </c>
      <c r="C18" s="175" t="s">
        <v>48</v>
      </c>
      <c r="D18" s="176" t="s">
        <v>39</v>
      </c>
      <c r="E18" s="189">
        <v>518</v>
      </c>
      <c r="F18" s="56">
        <f>G18+(G18*$G$9)</f>
        <v>17.9334</v>
      </c>
      <c r="G18" s="177">
        <v>14.58</v>
      </c>
      <c r="H18" s="36">
        <f>E18*F18</f>
        <v>9289.501199999999</v>
      </c>
      <c r="I18" s="104"/>
      <c r="K18" s="52"/>
    </row>
    <row r="19" spans="1:11" s="34" customFormat="1" ht="12" customHeight="1">
      <c r="A19" s="115"/>
      <c r="B19" s="105"/>
      <c r="C19" s="83"/>
      <c r="D19" s="105"/>
      <c r="E19" s="116"/>
      <c r="F19" s="117"/>
      <c r="G19" s="118"/>
      <c r="H19" s="119"/>
      <c r="I19" s="104"/>
      <c r="K19" s="52"/>
    </row>
    <row r="20" spans="1:11" s="34" customFormat="1" ht="30" customHeight="1">
      <c r="A20" s="85">
        <v>2</v>
      </c>
      <c r="B20" s="43"/>
      <c r="C20" s="86" t="s">
        <v>40</v>
      </c>
      <c r="D20" s="43"/>
      <c r="E20" s="46"/>
      <c r="F20" s="44"/>
      <c r="G20" s="44"/>
      <c r="H20" s="120">
        <f>SUM(H21:H28)</f>
        <v>25859.951238000005</v>
      </c>
      <c r="I20" s="104"/>
      <c r="K20" s="52"/>
    </row>
    <row r="21" spans="1:11" s="34" customFormat="1" ht="30" customHeight="1">
      <c r="A21" s="54" t="s">
        <v>8</v>
      </c>
      <c r="B21" s="174" t="s">
        <v>41</v>
      </c>
      <c r="C21" s="175" t="s">
        <v>42</v>
      </c>
      <c r="D21" s="176" t="s">
        <v>39</v>
      </c>
      <c r="E21" s="84">
        <v>78</v>
      </c>
      <c r="F21" s="56">
        <f aca="true" t="shared" si="0" ref="F21:F28">G21+(G21*$G$9)</f>
        <v>10.1598</v>
      </c>
      <c r="G21" s="177">
        <v>8.26</v>
      </c>
      <c r="H21" s="36">
        <f aca="true" t="shared" si="1" ref="H21:H28">E21*F21</f>
        <v>792.4644000000001</v>
      </c>
      <c r="I21" s="104"/>
      <c r="K21" s="52"/>
    </row>
    <row r="22" spans="1:11" s="34" customFormat="1" ht="30" customHeight="1">
      <c r="A22" s="54" t="s">
        <v>13</v>
      </c>
      <c r="B22" s="174" t="s">
        <v>56</v>
      </c>
      <c r="C22" s="175" t="s">
        <v>57</v>
      </c>
      <c r="D22" s="176" t="s">
        <v>39</v>
      </c>
      <c r="E22" s="84">
        <f>(4.3+14.9)*2.5</f>
        <v>48</v>
      </c>
      <c r="F22" s="56">
        <f t="shared" si="0"/>
        <v>3.3948</v>
      </c>
      <c r="G22" s="177">
        <v>2.76</v>
      </c>
      <c r="H22" s="36">
        <f t="shared" si="1"/>
        <v>162.9504</v>
      </c>
      <c r="I22" s="104"/>
      <c r="K22" s="52"/>
    </row>
    <row r="23" spans="1:11" s="34" customFormat="1" ht="30" customHeight="1">
      <c r="A23" s="54" t="s">
        <v>19</v>
      </c>
      <c r="B23" s="174" t="s">
        <v>58</v>
      </c>
      <c r="C23" s="175" t="s">
        <v>59</v>
      </c>
      <c r="D23" s="176" t="s">
        <v>39</v>
      </c>
      <c r="E23" s="84">
        <f>E22</f>
        <v>48</v>
      </c>
      <c r="F23" s="56">
        <f t="shared" si="0"/>
        <v>29.089499999999997</v>
      </c>
      <c r="G23" s="177">
        <v>23.65</v>
      </c>
      <c r="H23" s="36">
        <f t="shared" si="1"/>
        <v>1396.2959999999998</v>
      </c>
      <c r="I23" s="104"/>
      <c r="K23" s="52"/>
    </row>
    <row r="24" spans="1:11" s="34" customFormat="1" ht="30" customHeight="1">
      <c r="A24" s="54" t="s">
        <v>51</v>
      </c>
      <c r="B24" s="174" t="s">
        <v>49</v>
      </c>
      <c r="C24" s="175" t="s">
        <v>50</v>
      </c>
      <c r="D24" s="176" t="s">
        <v>43</v>
      </c>
      <c r="E24" s="84">
        <f>11.5+4.3+14.9</f>
        <v>30.700000000000003</v>
      </c>
      <c r="F24" s="56">
        <f t="shared" si="0"/>
        <v>520.3638</v>
      </c>
      <c r="G24" s="177">
        <v>423.06</v>
      </c>
      <c r="H24" s="36">
        <f t="shared" si="1"/>
        <v>15975.168660000001</v>
      </c>
      <c r="I24" s="104"/>
      <c r="K24" s="52"/>
    </row>
    <row r="25" spans="1:11" s="34" customFormat="1" ht="30" customHeight="1">
      <c r="A25" s="190" t="s">
        <v>55</v>
      </c>
      <c r="B25" s="174" t="s">
        <v>52</v>
      </c>
      <c r="C25" s="175" t="s">
        <v>53</v>
      </c>
      <c r="D25" s="176" t="s">
        <v>54</v>
      </c>
      <c r="E25" s="191">
        <f>1*0.2*E24</f>
        <v>6.140000000000001</v>
      </c>
      <c r="F25" s="56">
        <f t="shared" si="0"/>
        <v>534.9516</v>
      </c>
      <c r="G25" s="177">
        <v>434.92</v>
      </c>
      <c r="H25" s="36">
        <f t="shared" si="1"/>
        <v>3284.602824</v>
      </c>
      <c r="I25" s="104"/>
      <c r="K25" s="52"/>
    </row>
    <row r="26" spans="1:11" s="34" customFormat="1" ht="30" customHeight="1">
      <c r="A26" s="190" t="s">
        <v>62</v>
      </c>
      <c r="B26" s="174" t="s">
        <v>60</v>
      </c>
      <c r="C26" s="175" t="s">
        <v>61</v>
      </c>
      <c r="D26" s="176" t="s">
        <v>54</v>
      </c>
      <c r="E26" s="191">
        <f>1.5*0.08*E24</f>
        <v>3.684</v>
      </c>
      <c r="F26" s="56">
        <f t="shared" si="0"/>
        <v>664.7535</v>
      </c>
      <c r="G26" s="177">
        <v>540.45</v>
      </c>
      <c r="H26" s="36">
        <f t="shared" si="1"/>
        <v>2448.9518940000003</v>
      </c>
      <c r="I26" s="104"/>
      <c r="K26" s="52"/>
    </row>
    <row r="27" spans="1:11" s="34" customFormat="1" ht="30" customHeight="1">
      <c r="A27" s="190">
        <v>2.7</v>
      </c>
      <c r="B27" s="174" t="s">
        <v>63</v>
      </c>
      <c r="C27" s="175" t="s">
        <v>64</v>
      </c>
      <c r="D27" s="176" t="s">
        <v>39</v>
      </c>
      <c r="E27" s="191">
        <f>1.5*2.2</f>
        <v>3.3000000000000003</v>
      </c>
      <c r="F27" s="56">
        <f t="shared" si="0"/>
        <v>24.9444</v>
      </c>
      <c r="G27" s="177">
        <v>20.28</v>
      </c>
      <c r="H27" s="36">
        <f t="shared" si="1"/>
        <v>82.31652000000001</v>
      </c>
      <c r="I27" s="104"/>
      <c r="K27" s="52"/>
    </row>
    <row r="28" spans="1:11" s="34" customFormat="1" ht="30" customHeight="1">
      <c r="A28" s="190">
        <v>2.8</v>
      </c>
      <c r="B28" s="174" t="s">
        <v>44</v>
      </c>
      <c r="C28" s="175" t="s">
        <v>45</v>
      </c>
      <c r="D28" s="176" t="s">
        <v>39</v>
      </c>
      <c r="E28" s="191">
        <f>1.5*2.2</f>
        <v>3.3000000000000003</v>
      </c>
      <c r="F28" s="56">
        <f t="shared" si="0"/>
        <v>520.3638</v>
      </c>
      <c r="G28" s="177">
        <v>423.06</v>
      </c>
      <c r="H28" s="36">
        <f t="shared" si="1"/>
        <v>1717.20054</v>
      </c>
      <c r="I28" s="104"/>
      <c r="K28" s="52"/>
    </row>
    <row r="29" spans="1:11" s="34" customFormat="1" ht="30" customHeight="1">
      <c r="A29" s="190"/>
      <c r="B29" s="178"/>
      <c r="C29" s="83"/>
      <c r="D29" s="178"/>
      <c r="E29" s="191"/>
      <c r="F29" s="41"/>
      <c r="G29" s="179"/>
      <c r="H29" s="42"/>
      <c r="I29" s="104"/>
      <c r="K29" s="52"/>
    </row>
    <row r="30" spans="1:11" s="34" customFormat="1" ht="12.75">
      <c r="A30" s="37"/>
      <c r="B30" s="38"/>
      <c r="C30" s="39"/>
      <c r="D30" s="38"/>
      <c r="E30" s="40"/>
      <c r="F30" s="41"/>
      <c r="G30" s="42"/>
      <c r="H30" s="42"/>
      <c r="I30" s="104"/>
      <c r="K30" s="52"/>
    </row>
    <row r="31" spans="1:9" s="34" customFormat="1" ht="30" customHeight="1">
      <c r="A31" s="113"/>
      <c r="B31" s="114"/>
      <c r="C31" s="114"/>
      <c r="D31" s="114"/>
      <c r="E31" s="195" t="s">
        <v>23</v>
      </c>
      <c r="F31" s="195"/>
      <c r="G31" s="195"/>
      <c r="H31" s="121">
        <f>H20+H14</f>
        <v>55747.839933</v>
      </c>
      <c r="I31" s="106"/>
    </row>
    <row r="32" spans="1:9" ht="12.75">
      <c r="A32" s="71"/>
      <c r="B32" s="98"/>
      <c r="C32" s="109"/>
      <c r="D32" s="72"/>
      <c r="E32" s="73"/>
      <c r="F32" s="74"/>
      <c r="G32" s="75"/>
      <c r="H32" s="75"/>
      <c r="I32" s="47"/>
    </row>
    <row r="33" spans="1:9" ht="18">
      <c r="A33" s="76"/>
      <c r="B33" s="93"/>
      <c r="C33" s="30"/>
      <c r="D33" s="31"/>
      <c r="E33" s="31"/>
      <c r="F33" s="48"/>
      <c r="G33" s="27"/>
      <c r="H33" s="27"/>
      <c r="I33" s="51"/>
    </row>
    <row r="34" spans="1:9" ht="12.75">
      <c r="A34" s="76"/>
      <c r="B34" s="93"/>
      <c r="C34" s="28"/>
      <c r="D34" s="29"/>
      <c r="E34" s="32"/>
      <c r="F34" s="33"/>
      <c r="G34" s="27"/>
      <c r="H34" s="27"/>
      <c r="I34" s="47"/>
    </row>
    <row r="35" spans="1:9" ht="12.75">
      <c r="A35" s="76"/>
      <c r="B35" s="93"/>
      <c r="C35" s="28"/>
      <c r="D35" s="29"/>
      <c r="E35" s="32"/>
      <c r="F35" s="33"/>
      <c r="G35" s="27"/>
      <c r="H35" s="27"/>
      <c r="I35" s="47"/>
    </row>
    <row r="36" spans="1:9" ht="12.75">
      <c r="A36" s="76"/>
      <c r="B36" s="93"/>
      <c r="C36" s="77"/>
      <c r="D36" s="78"/>
      <c r="E36" s="26"/>
      <c r="F36" s="27"/>
      <c r="G36" s="27"/>
      <c r="H36" s="27"/>
      <c r="I36" s="47"/>
    </row>
    <row r="37" spans="1:9" ht="12.75">
      <c r="A37" s="76"/>
      <c r="B37" s="93"/>
      <c r="C37" s="77"/>
      <c r="D37" s="78"/>
      <c r="E37" s="26"/>
      <c r="F37" s="27"/>
      <c r="G37" s="27"/>
      <c r="H37" s="27"/>
      <c r="I37" s="47"/>
    </row>
    <row r="38" spans="1:9" ht="12.75">
      <c r="A38" s="76"/>
      <c r="B38" s="93"/>
      <c r="C38" s="17"/>
      <c r="D38" s="9"/>
      <c r="E38" s="50"/>
      <c r="F38" s="1"/>
      <c r="G38" s="1"/>
      <c r="H38" s="1"/>
      <c r="I38" s="7"/>
    </row>
    <row r="39" spans="1:9" ht="12.75">
      <c r="A39" s="76"/>
      <c r="B39" s="93"/>
      <c r="C39" s="17"/>
      <c r="D39" s="9"/>
      <c r="E39" s="50"/>
      <c r="F39" s="1"/>
      <c r="G39" s="1"/>
      <c r="H39" s="1"/>
      <c r="I39" s="7"/>
    </row>
    <row r="40" spans="1:9" ht="12.75">
      <c r="A40" s="79"/>
      <c r="B40" s="110"/>
      <c r="C40" s="81"/>
      <c r="D40" s="80"/>
      <c r="E40" s="111"/>
      <c r="F40" s="82"/>
      <c r="G40" s="82"/>
      <c r="H40" s="82"/>
      <c r="I40" s="7"/>
    </row>
    <row r="41" spans="5:9" ht="12.75">
      <c r="E41" s="50"/>
      <c r="F41" s="1"/>
      <c r="G41" s="1"/>
      <c r="H41" s="1"/>
      <c r="I41" s="7"/>
    </row>
    <row r="42" spans="5:9" ht="12.75">
      <c r="E42" s="49"/>
      <c r="F42" s="1"/>
      <c r="G42" s="1"/>
      <c r="H42" s="1"/>
      <c r="I42" s="7"/>
    </row>
    <row r="43" spans="5:9" ht="12.75">
      <c r="E43" s="49"/>
      <c r="F43" s="1"/>
      <c r="G43" s="1"/>
      <c r="H43" s="1"/>
      <c r="I43" s="7"/>
    </row>
    <row r="44" spans="5:9" ht="12.75">
      <c r="E44" s="49"/>
      <c r="F44" s="1"/>
      <c r="G44" s="1"/>
      <c r="H44" s="1"/>
      <c r="I44" s="7"/>
    </row>
  </sheetData>
  <sheetProtection/>
  <mergeCells count="10">
    <mergeCell ref="C9:E9"/>
    <mergeCell ref="A8:B8"/>
    <mergeCell ref="E31:G31"/>
    <mergeCell ref="C1:G1"/>
    <mergeCell ref="C2:G2"/>
    <mergeCell ref="C3:G3"/>
    <mergeCell ref="C4:G4"/>
    <mergeCell ref="C5:G5"/>
    <mergeCell ref="A9:B9"/>
    <mergeCell ref="C8:E8"/>
  </mergeCells>
  <printOptions horizontalCentered="1"/>
  <pageMargins left="0.3937007874015748" right="0.3937007874015748" top="0.1968503937007874" bottom="0.1968503937007874" header="0.3937007874015748" footer="0.3937007874015748"/>
  <pageSetup fitToHeight="0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3">
      <selection activeCell="F15" sqref="F15"/>
    </sheetView>
  </sheetViews>
  <sheetFormatPr defaultColWidth="9.140625" defaultRowHeight="12.75"/>
  <cols>
    <col min="2" max="2" width="34.7109375" style="0" customWidth="1"/>
    <col min="3" max="3" width="14.421875" style="0" customWidth="1"/>
    <col min="4" max="4" width="9.140625" style="0" customWidth="1"/>
    <col min="5" max="5" width="12.8515625" style="0" customWidth="1"/>
    <col min="6" max="6" width="11.140625" style="0" customWidth="1"/>
    <col min="7" max="7" width="14.28125" style="0" customWidth="1"/>
    <col min="8" max="8" width="10.57421875" style="0" customWidth="1"/>
    <col min="9" max="9" width="14.140625" style="0" customWidth="1"/>
  </cols>
  <sheetData>
    <row r="1" spans="1:9" ht="20.25">
      <c r="A1" s="71"/>
      <c r="B1" s="204" t="s">
        <v>5</v>
      </c>
      <c r="C1" s="204"/>
      <c r="D1" s="204"/>
      <c r="E1" s="204"/>
      <c r="F1" s="204"/>
      <c r="G1" s="204"/>
      <c r="H1" s="204"/>
      <c r="I1" s="123"/>
    </row>
    <row r="2" spans="1:9" ht="20.25">
      <c r="A2" s="76"/>
      <c r="B2" s="196" t="s">
        <v>26</v>
      </c>
      <c r="C2" s="196"/>
      <c r="D2" s="196"/>
      <c r="E2" s="196"/>
      <c r="F2" s="196"/>
      <c r="G2" s="196"/>
      <c r="H2" s="196"/>
      <c r="I2" s="124"/>
    </row>
    <row r="3" spans="1:9" ht="12.75">
      <c r="A3" s="76"/>
      <c r="B3" s="125"/>
      <c r="C3" s="125"/>
      <c r="D3" s="125"/>
      <c r="E3" s="125"/>
      <c r="F3" s="125"/>
      <c r="G3" s="125"/>
      <c r="H3" s="125"/>
      <c r="I3" s="126"/>
    </row>
    <row r="4" spans="1:9" ht="18">
      <c r="A4" s="76"/>
      <c r="B4" s="198" t="s">
        <v>27</v>
      </c>
      <c r="C4" s="198"/>
      <c r="D4" s="198"/>
      <c r="E4" s="198"/>
      <c r="F4" s="198"/>
      <c r="G4" s="198"/>
      <c r="H4" s="198"/>
      <c r="I4" s="127"/>
    </row>
    <row r="5" spans="1:9" ht="12.75">
      <c r="A5" s="79"/>
      <c r="B5" s="80"/>
      <c r="C5" s="128"/>
      <c r="D5" s="128"/>
      <c r="E5" s="128"/>
      <c r="F5" s="128"/>
      <c r="G5" s="128"/>
      <c r="H5" s="128"/>
      <c r="I5" s="129"/>
    </row>
    <row r="6" spans="1:9" ht="12.75">
      <c r="A6" s="4"/>
      <c r="B6" s="4"/>
      <c r="C6" s="16"/>
      <c r="D6" s="4"/>
      <c r="E6" s="4"/>
      <c r="F6" s="4"/>
      <c r="G6" s="4"/>
      <c r="H6" s="4"/>
      <c r="I6" s="4"/>
    </row>
    <row r="7" spans="1:9" ht="15.75">
      <c r="A7" s="130" t="s">
        <v>17</v>
      </c>
      <c r="B7" s="192" t="str">
        <f>Planilha!C8</f>
        <v>EMEIF JOAQUIM NUNES VIEIRA</v>
      </c>
      <c r="C7" s="192"/>
      <c r="D7" s="192"/>
      <c r="E7" s="192"/>
      <c r="F7" s="192"/>
      <c r="G7" s="193"/>
      <c r="H7" s="112" t="s">
        <v>15</v>
      </c>
      <c r="I7" s="180">
        <f>Planilha!H8</f>
        <v>42492</v>
      </c>
    </row>
    <row r="8" spans="1:9" ht="15.75">
      <c r="A8" s="130" t="s">
        <v>16</v>
      </c>
      <c r="B8" s="192" t="str">
        <f>Planilha!C9</f>
        <v>BAIRRO RETIRO, SÃO MIGUEL ARCANJO</v>
      </c>
      <c r="C8" s="192"/>
      <c r="D8" s="192"/>
      <c r="E8" s="192"/>
      <c r="F8" s="192"/>
      <c r="G8" s="193"/>
      <c r="H8" s="131" t="s">
        <v>10</v>
      </c>
      <c r="I8" s="62">
        <f>Planilha!H9</f>
        <v>0.23</v>
      </c>
    </row>
    <row r="9" spans="1:9" ht="12.75">
      <c r="A9" s="3"/>
      <c r="B9" s="3"/>
      <c r="C9" s="14"/>
      <c r="D9" s="3"/>
      <c r="E9" s="3"/>
      <c r="F9" s="3"/>
      <c r="G9" s="3"/>
      <c r="H9" s="3"/>
      <c r="I9" s="3"/>
    </row>
    <row r="10" spans="1:9" ht="12.75">
      <c r="A10" s="132"/>
      <c r="B10" s="133"/>
      <c r="C10" s="134"/>
      <c r="D10" s="135"/>
      <c r="E10" s="135"/>
      <c r="F10" s="135"/>
      <c r="G10" s="135"/>
      <c r="H10" s="135"/>
      <c r="I10" s="135"/>
    </row>
    <row r="11" spans="1:9" ht="12.75">
      <c r="A11" s="136"/>
      <c r="B11" s="137"/>
      <c r="C11" s="1"/>
      <c r="D11" s="205"/>
      <c r="E11" s="205"/>
      <c r="F11" s="205"/>
      <c r="G11" s="7"/>
      <c r="H11" s="7"/>
      <c r="I11" s="7"/>
    </row>
    <row r="12" spans="1:9" ht="12.75">
      <c r="A12" s="206" t="s">
        <v>28</v>
      </c>
      <c r="B12" s="138" t="s">
        <v>29</v>
      </c>
      <c r="C12" s="139" t="s">
        <v>30</v>
      </c>
      <c r="D12" s="208" t="s">
        <v>31</v>
      </c>
      <c r="E12" s="201"/>
      <c r="F12" s="200" t="s">
        <v>32</v>
      </c>
      <c r="G12" s="201"/>
      <c r="H12" s="200" t="s">
        <v>33</v>
      </c>
      <c r="I12" s="201"/>
    </row>
    <row r="13" spans="1:9" ht="12.75">
      <c r="A13" s="207"/>
      <c r="B13" s="140" t="s">
        <v>34</v>
      </c>
      <c r="C13" s="141" t="s">
        <v>35</v>
      </c>
      <c r="D13" s="142" t="s">
        <v>36</v>
      </c>
      <c r="E13" s="143" t="s">
        <v>37</v>
      </c>
      <c r="F13" s="142" t="s">
        <v>36</v>
      </c>
      <c r="G13" s="143" t="s">
        <v>37</v>
      </c>
      <c r="H13" s="142" t="s">
        <v>36</v>
      </c>
      <c r="I13" s="143" t="s">
        <v>37</v>
      </c>
    </row>
    <row r="14" spans="1:9" ht="12.75">
      <c r="A14" s="144"/>
      <c r="B14" s="145"/>
      <c r="C14" s="146"/>
      <c r="D14" s="147"/>
      <c r="E14" s="147"/>
      <c r="F14" s="147"/>
      <c r="G14" s="147"/>
      <c r="H14" s="147"/>
      <c r="I14" s="147"/>
    </row>
    <row r="15" spans="1:9" ht="30" customHeight="1">
      <c r="A15" s="148">
        <v>1</v>
      </c>
      <c r="B15" s="149" t="str">
        <f>Planilha!C14</f>
        <v>PINTURA</v>
      </c>
      <c r="C15" s="150">
        <f>Planilha!H14</f>
        <v>29887.888694999998</v>
      </c>
      <c r="D15" s="151">
        <v>0.9</v>
      </c>
      <c r="E15" s="152">
        <f>C15*D15</f>
        <v>26899.099825499998</v>
      </c>
      <c r="F15" s="151">
        <v>0.1</v>
      </c>
      <c r="G15" s="152">
        <f>F15*C15</f>
        <v>2988.7888695</v>
      </c>
      <c r="H15" s="151">
        <v>0</v>
      </c>
      <c r="I15" s="152">
        <f>H15*C15</f>
        <v>0</v>
      </c>
    </row>
    <row r="16" spans="1:9" ht="30" customHeight="1">
      <c r="A16" s="148">
        <v>2</v>
      </c>
      <c r="B16" s="149" t="str">
        <f>Planilha!C20</f>
        <v>SERVIÇOS COMPLEMENTARES</v>
      </c>
      <c r="C16" s="150">
        <f>Planilha!H20</f>
        <v>25859.951238000005</v>
      </c>
      <c r="D16" s="151">
        <v>0</v>
      </c>
      <c r="E16" s="152">
        <f>C16*D16</f>
        <v>0</v>
      </c>
      <c r="F16" s="151">
        <v>1</v>
      </c>
      <c r="G16" s="152">
        <f>F16*C16</f>
        <v>25859.951238000005</v>
      </c>
      <c r="H16" s="151">
        <v>0</v>
      </c>
      <c r="I16" s="152">
        <f>H16*C16</f>
        <v>0</v>
      </c>
    </row>
    <row r="17" spans="1:9" ht="30" customHeight="1">
      <c r="A17" s="148"/>
      <c r="B17" s="149"/>
      <c r="C17" s="150"/>
      <c r="D17" s="151"/>
      <c r="E17" s="152"/>
      <c r="F17" s="151"/>
      <c r="G17" s="152"/>
      <c r="H17" s="151"/>
      <c r="I17" s="152"/>
    </row>
    <row r="18" spans="1:9" ht="12.75">
      <c r="A18" s="202"/>
      <c r="B18" s="203"/>
      <c r="C18" s="203"/>
      <c r="D18" s="203"/>
      <c r="E18" s="203"/>
      <c r="F18" s="203"/>
      <c r="G18" s="203"/>
      <c r="H18" s="7"/>
      <c r="I18" s="7"/>
    </row>
    <row r="19" spans="1:9" ht="12.75">
      <c r="A19" s="153"/>
      <c r="B19" s="154" t="str">
        <f>'[1]Planilha'!A26</f>
        <v>VALOR TOTAL</v>
      </c>
      <c r="C19" s="155">
        <f>SUM(C15:C17)</f>
        <v>55747.839933</v>
      </c>
      <c r="D19" s="156">
        <f>E19/C19</f>
        <v>0.48251375941791497</v>
      </c>
      <c r="E19" s="155">
        <f>SUM(E15:E17)</f>
        <v>26899.099825499998</v>
      </c>
      <c r="F19" s="156">
        <f>G19/C19</f>
        <v>0.517486240582085</v>
      </c>
      <c r="G19" s="155">
        <f>SUM(G15:G16)</f>
        <v>28848.740107500005</v>
      </c>
      <c r="H19" s="156">
        <f>I19/C19</f>
        <v>0</v>
      </c>
      <c r="I19" s="155">
        <f>SUM(I15:I15)</f>
        <v>0</v>
      </c>
    </row>
    <row r="20" spans="1:9" ht="12.75">
      <c r="A20" s="157"/>
      <c r="B20" s="158"/>
      <c r="C20" s="1"/>
      <c r="D20" s="1"/>
      <c r="E20" s="1"/>
      <c r="F20" s="1"/>
      <c r="G20" s="1"/>
      <c r="H20" s="1"/>
      <c r="I20" s="1"/>
    </row>
    <row r="21" spans="1:9" ht="12.75">
      <c r="A21" s="71"/>
      <c r="B21" s="159"/>
      <c r="C21" s="160"/>
      <c r="D21" s="72"/>
      <c r="E21" s="161"/>
      <c r="F21" s="74"/>
      <c r="G21" s="75"/>
      <c r="H21" s="162"/>
      <c r="I21" s="163"/>
    </row>
    <row r="22" spans="1:9" ht="12.75">
      <c r="A22" s="76"/>
      <c r="B22" s="9"/>
      <c r="C22" s="28"/>
      <c r="D22" s="164"/>
      <c r="E22" s="165"/>
      <c r="F22" s="166"/>
      <c r="G22" s="27"/>
      <c r="H22" s="47"/>
      <c r="I22" s="167"/>
    </row>
    <row r="23" spans="1:9" ht="12.75">
      <c r="A23" s="76"/>
      <c r="B23" s="9"/>
      <c r="C23" s="28"/>
      <c r="D23" s="29"/>
      <c r="E23" s="165"/>
      <c r="F23" s="166"/>
      <c r="G23" s="27"/>
      <c r="H23" s="27"/>
      <c r="I23" s="167"/>
    </row>
    <row r="24" spans="1:9" ht="12.75">
      <c r="A24" s="76"/>
      <c r="B24" s="9"/>
      <c r="C24" s="28"/>
      <c r="D24" s="29"/>
      <c r="E24" s="165"/>
      <c r="F24" s="166"/>
      <c r="G24" s="27"/>
      <c r="H24" s="27"/>
      <c r="I24" s="167"/>
    </row>
    <row r="25" spans="1:9" ht="12.75">
      <c r="A25" s="76"/>
      <c r="B25" s="9"/>
      <c r="C25" s="168"/>
      <c r="D25" s="164"/>
      <c r="E25" s="169"/>
      <c r="F25" s="166"/>
      <c r="G25" s="27"/>
      <c r="H25" s="47"/>
      <c r="I25" s="167"/>
    </row>
    <row r="26" spans="1:9" ht="18">
      <c r="A26" s="76"/>
      <c r="B26" s="9"/>
      <c r="C26" s="30"/>
      <c r="D26" s="31"/>
      <c r="E26" s="31"/>
      <c r="F26" s="48"/>
      <c r="G26" s="27"/>
      <c r="H26" s="51"/>
      <c r="I26" s="167"/>
    </row>
    <row r="27" spans="1:9" ht="12.75">
      <c r="A27" s="76"/>
      <c r="B27" s="9"/>
      <c r="C27" s="28"/>
      <c r="D27" s="29"/>
      <c r="E27" s="32"/>
      <c r="F27" s="169"/>
      <c r="G27" s="27"/>
      <c r="H27" s="47"/>
      <c r="I27" s="167"/>
    </row>
    <row r="28" spans="1:9" ht="12.75">
      <c r="A28" s="76"/>
      <c r="B28" s="9"/>
      <c r="C28" s="28"/>
      <c r="D28" s="29"/>
      <c r="E28" s="32"/>
      <c r="F28" s="169"/>
      <c r="G28" s="27"/>
      <c r="H28" s="47"/>
      <c r="I28" s="167"/>
    </row>
    <row r="29" spans="1:9" ht="12.75">
      <c r="A29" s="76"/>
      <c r="B29" s="9"/>
      <c r="C29" s="77"/>
      <c r="D29" s="78"/>
      <c r="E29" s="170"/>
      <c r="F29" s="27"/>
      <c r="G29" s="27"/>
      <c r="H29" s="47"/>
      <c r="I29" s="167"/>
    </row>
    <row r="30" spans="1:9" ht="12.75">
      <c r="A30" s="76"/>
      <c r="B30" s="9"/>
      <c r="C30" s="77"/>
      <c r="D30" s="78"/>
      <c r="E30" s="170"/>
      <c r="F30" s="27"/>
      <c r="G30" s="27"/>
      <c r="H30" s="47"/>
      <c r="I30" s="167"/>
    </row>
    <row r="31" spans="1:9" ht="12.75">
      <c r="A31" s="79"/>
      <c r="B31" s="80"/>
      <c r="C31" s="81"/>
      <c r="D31" s="80"/>
      <c r="E31" s="171"/>
      <c r="F31" s="82"/>
      <c r="G31" s="82"/>
      <c r="H31" s="172"/>
      <c r="I31" s="173"/>
    </row>
  </sheetData>
  <sheetProtection/>
  <mergeCells count="11">
    <mergeCell ref="D12:E12"/>
    <mergeCell ref="F12:G12"/>
    <mergeCell ref="H12:I12"/>
    <mergeCell ref="A18:G18"/>
    <mergeCell ref="B7:G7"/>
    <mergeCell ref="B8:G8"/>
    <mergeCell ref="B1:H1"/>
    <mergeCell ref="B2:H2"/>
    <mergeCell ref="B4:H4"/>
    <mergeCell ref="D11:F11"/>
    <mergeCell ref="A12:A13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MANOEL</dc:creator>
  <cp:keywords/>
  <dc:description/>
  <cp:lastModifiedBy>SITE</cp:lastModifiedBy>
  <cp:lastPrinted>2016-07-29T13:54:29Z</cp:lastPrinted>
  <dcterms:created xsi:type="dcterms:W3CDTF">2000-04-11T13:27:40Z</dcterms:created>
  <dcterms:modified xsi:type="dcterms:W3CDTF">2016-09-20T17:37:34Z</dcterms:modified>
  <cp:category/>
  <cp:version/>
  <cp:contentType/>
  <cp:contentStatus/>
</cp:coreProperties>
</file>