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User.DESKTOP-0QVTJ7L\Documents\reservatorio e elevatória de esgoto\EEE-Estação elevatória de Esgoto\"/>
    </mc:Choice>
  </mc:AlternateContent>
  <xr:revisionPtr revIDLastSave="0" documentId="13_ncr:1_{B4BDEE8B-E53E-4839-BD58-C2397F303306}" xr6:coauthVersionLast="47" xr6:coauthVersionMax="47" xr10:uidLastSave="{00000000-0000-0000-0000-000000000000}"/>
  <bookViews>
    <workbookView xWindow="-20610" yWindow="-120" windowWidth="20730" windowHeight="11160" xr2:uid="{00000000-000D-0000-FFFF-FFFF00000000}"/>
  </bookViews>
  <sheets>
    <sheet name="PLAN. Orçamentária" sheetId="1" r:id="rId1"/>
    <sheet name="Cronograma FF" sheetId="2" r:id="rId2"/>
  </sheets>
  <externalReferences>
    <externalReference r:id="rId3"/>
  </externalReferences>
  <definedNames>
    <definedName name="_xlnm.Print_Area" localSheetId="0">'PLAN. Orçamentária'!$A$1:$K$53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" i="2" l="1"/>
  <c r="I13" i="2"/>
  <c r="G13" i="2"/>
  <c r="E13" i="2"/>
  <c r="C13" i="2"/>
  <c r="B13" i="2"/>
  <c r="B7" i="2"/>
  <c r="B8" i="2"/>
  <c r="K16" i="2" l="1"/>
  <c r="E16" i="2"/>
  <c r="G16" i="2"/>
  <c r="F16" i="2" s="1"/>
  <c r="I16" i="2"/>
  <c r="C16" i="2"/>
  <c r="J16" i="2" l="1"/>
  <c r="H16" i="2"/>
  <c r="D16" i="2"/>
  <c r="H19" i="1" l="1"/>
  <c r="H18" i="1"/>
  <c r="H17" i="1"/>
  <c r="H16" i="1"/>
  <c r="H38" i="1"/>
  <c r="H37" i="1"/>
  <c r="H36" i="1"/>
  <c r="H35" i="1"/>
  <c r="J35" i="1"/>
  <c r="J36" i="1"/>
  <c r="J37" i="1"/>
  <c r="J38" i="1"/>
  <c r="J39" i="1"/>
  <c r="K39" i="1" s="1"/>
  <c r="J40" i="1"/>
  <c r="K40" i="1" s="1"/>
  <c r="J34" i="1"/>
  <c r="H31" i="1"/>
  <c r="H30" i="1"/>
  <c r="H29" i="1"/>
  <c r="H28" i="1"/>
  <c r="H27" i="1"/>
  <c r="H26" i="1"/>
  <c r="H25" i="1"/>
  <c r="H24" i="1"/>
  <c r="J25" i="1"/>
  <c r="J26" i="1"/>
  <c r="J27" i="1"/>
  <c r="J28" i="1"/>
  <c r="J29" i="1"/>
  <c r="J30" i="1"/>
  <c r="J31" i="1"/>
  <c r="J24" i="1"/>
  <c r="J16" i="1"/>
  <c r="J17" i="1"/>
  <c r="J18" i="1"/>
  <c r="J19" i="1"/>
  <c r="J20" i="1"/>
  <c r="K20" i="1" s="1"/>
  <c r="J21" i="1"/>
  <c r="K21" i="1" s="1"/>
  <c r="J15" i="1"/>
  <c r="K15" i="1" s="1"/>
  <c r="O40" i="1"/>
  <c r="O38" i="1"/>
  <c r="O37" i="1"/>
  <c r="O36" i="1"/>
  <c r="O35" i="1"/>
  <c r="O39" i="1"/>
  <c r="H34" i="1"/>
  <c r="K34" i="1" s="1"/>
  <c r="K37" i="1" l="1"/>
  <c r="K29" i="1"/>
  <c r="K36" i="1"/>
  <c r="K17" i="1"/>
  <c r="K30" i="1"/>
  <c r="K25" i="1"/>
  <c r="K24" i="1"/>
  <c r="K18" i="1"/>
  <c r="K35" i="1"/>
  <c r="K31" i="1"/>
  <c r="K26" i="1"/>
  <c r="K19" i="1"/>
  <c r="K27" i="1"/>
  <c r="K28" i="1"/>
  <c r="K16" i="1"/>
  <c r="K38" i="1"/>
  <c r="K33" i="1" l="1"/>
  <c r="K23" i="1"/>
  <c r="K14" i="1"/>
  <c r="K42" i="1" l="1"/>
</calcChain>
</file>

<file path=xl/sharedStrings.xml><?xml version="1.0" encoding="utf-8"?>
<sst xmlns="http://schemas.openxmlformats.org/spreadsheetml/2006/main" count="148" uniqueCount="90">
  <si>
    <t>ITEM</t>
  </si>
  <si>
    <t>FONTE</t>
  </si>
  <si>
    <t>CÓDIGO</t>
  </si>
  <si>
    <t>DESCRIÇÃO</t>
  </si>
  <si>
    <t>UNID.</t>
  </si>
  <si>
    <t>QUANT.</t>
  </si>
  <si>
    <t xml:space="preserve"> TOTAL</t>
  </si>
  <si>
    <t>1.1</t>
  </si>
  <si>
    <t>SINAPI</t>
  </si>
  <si>
    <t>quantidade</t>
  </si>
  <si>
    <t>peça</t>
  </si>
  <si>
    <t>1.2</t>
  </si>
  <si>
    <t>Aço ca-50, 10,0 mm, ou 12,5 mm, ou 16,0 mm, ou 20,0 mm, dobrado e cortado</t>
  </si>
  <si>
    <t xml:space="preserve"> kg</t>
  </si>
  <si>
    <t>m³</t>
  </si>
  <si>
    <t>2.1</t>
  </si>
  <si>
    <t>09.01.030</t>
  </si>
  <si>
    <t>Forma em madeira comum para estrutura</t>
  </si>
  <si>
    <t>m²</t>
  </si>
  <si>
    <t>Chapisco aplicado somente na estrutura de concreto da fachada
com desempenadeira dentada. argamassa industrializada com 
preparo em misturador 300 kg. af_06/2014</t>
  </si>
  <si>
    <t>Massa única, para recebimento de pintura, em argamassa traço 1:2:8
preparo manual aplicada manualmente em faces internas de paredes
espessura de 10mm, com execução de taliscas</t>
  </si>
  <si>
    <t>Concretagem de paredes em edificações unifamiliares feitas com sistemade fôrmas manuseáveis, com concreto usinado bombeável fck 25 mpa - lançamento adensamento e acabamento (exclusive bomba lança). af_06/2015</t>
  </si>
  <si>
    <t>1.3</t>
  </si>
  <si>
    <t>1.4</t>
  </si>
  <si>
    <t>1.5</t>
  </si>
  <si>
    <t>1.6</t>
  </si>
  <si>
    <t>1.7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</si>
  <si>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</si>
  <si>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</si>
  <si>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</si>
  <si>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</si>
  <si>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</si>
  <si>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</si>
  <si>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</si>
  <si>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</si>
  <si>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</si>
  <si>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</si>
  <si>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</si>
  <si>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</si>
  <si>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</si>
  <si>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</si>
  <si>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TOTAL GERAL</t>
  </si>
  <si>
    <t>Caixa de Areia</t>
  </si>
  <si>
    <t>Tanque pulmão (3 vezes)</t>
  </si>
  <si>
    <t>Fabricação de fôrma para lajes, em chapa de madeira compensada resinada, e = 17 mm. 
af_09/2020</t>
  </si>
  <si>
    <t>Armação de laje de uma estrutura convencional de concreto armado em um edifício de múltiplos 
pavimentos utilizando aço ca-50 de 20,0 mm - montagem. af_12/2015</t>
  </si>
  <si>
    <t xml:space="preserve">Poço de sucção </t>
  </si>
  <si>
    <t>VALOR UNIT.
S/ BDI</t>
  </si>
  <si>
    <t>VALOR UNIT.
C/ BDI</t>
  </si>
  <si>
    <t>43.11.460</t>
  </si>
  <si>
    <t>Conjunto motor-bomba submersível vertical para esgoto, Q= 40 m³/h, Hman= 40 mca, diâmetro de sólidos até 50 mm</t>
  </si>
  <si>
    <t>UN</t>
  </si>
  <si>
    <t>46.14.020</t>
  </si>
  <si>
    <t>Tubo de ferro fundido classe K-7 com junta elástica, DN= 150mm, inclusive conexões</t>
  </si>
  <si>
    <t>M</t>
  </si>
  <si>
    <t>67.02.240</t>
  </si>
  <si>
    <t>Grade média em aço carbono, espaçamento de 2 cm com barras chatas de 1´ x 3/8´</t>
  </si>
  <si>
    <t>M2</t>
  </si>
  <si>
    <t>67.02.320</t>
  </si>
  <si>
    <t>Comporta em fibra de vidro (stop log) - espessura de 10 mm</t>
  </si>
  <si>
    <t>99235</t>
  </si>
  <si>
    <t>CONCRETAGEM DE EDIFICAÇÕES (PAREDES E LAJES) FEITAS COM SISTEMA DE FÔRMAS MANUSEÁVEIS, COM CONCRETO USINADO AUTOADENSÁVEL FCK 25 MPA - LANÇAMENTO E ACABAMENTO. AF_10/2021</t>
  </si>
  <si>
    <t>M3</t>
  </si>
  <si>
    <t>Prefeitura do Município de São Miguel Arcanjo</t>
  </si>
  <si>
    <t>Secretaria Municipal de Obras</t>
  </si>
  <si>
    <t>PLANILHA ORÇAMENTÁRIA</t>
  </si>
  <si>
    <t>OBRA</t>
  </si>
  <si>
    <t>LOCAL</t>
  </si>
  <si>
    <t>REFERÊNCIA</t>
  </si>
  <si>
    <t>BDI</t>
  </si>
  <si>
    <t>POLO INDUSTRIAL NELSON JOSÉ DA SILVA - VEREADOR NELSON CARIOCA</t>
  </si>
  <si>
    <t>Obs: Para este orçamento, foram utilizados valores COM DESONERAÇÃO.</t>
  </si>
  <si>
    <t>ESTAÇÃO ELEVATÓRIA DE ESGOTO - DISTRITO INDUSTRIAL</t>
  </si>
  <si>
    <t>BOLETIM CDHU N.º 187, SINAPI-SP 08/2022</t>
  </si>
  <si>
    <t>CDHU 187</t>
  </si>
  <si>
    <t>CRONOGRAMA FÍSICO FINANCEIRO</t>
  </si>
  <si>
    <t>DATA</t>
  </si>
  <si>
    <t>B.D.I</t>
  </si>
  <si>
    <t xml:space="preserve">DISCRIMINAÇÃO  </t>
  </si>
  <si>
    <t xml:space="preserve">VALOR DOS  </t>
  </si>
  <si>
    <t>1º MÊS</t>
  </si>
  <si>
    <t>2º MÊS</t>
  </si>
  <si>
    <t>3º MÊS</t>
  </si>
  <si>
    <t>4º MÊS</t>
  </si>
  <si>
    <t>DE SERVIÇOS</t>
  </si>
  <si>
    <t>SERVIÇOS (R$)</t>
  </si>
  <si>
    <t>%</t>
  </si>
  <si>
    <t>FINANC.</t>
  </si>
  <si>
    <t>TOTAL</t>
  </si>
  <si>
    <t>São Miguel Arcanjo, 17 de outubro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</si>
</sst>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Courier"/>
      <family val="2"/>
    </font>
    <font>
      <b/>
      <sz val="16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/>
    <xf numFmtId="0" fontId="14" fillId="0" borderId="0"/>
    <xf numFmtId="0" fontId="11" fillId="0" borderId="0"/>
    <xf numFmtId="9" fontId="11" fillId="0" borderId="0" applyFont="0" applyFill="0" applyBorder="0" applyAlignment="0" applyProtection="0"/>
    <xf numFmtId="0" fontId="14" fillId="0" borderId="0"/>
    <xf numFmtId="43" fontId="11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4" fontId="1" fillId="0" borderId="0" xfId="2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4" fontId="2" fillId="0" borderId="0" xfId="2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4" fontId="8" fillId="0" borderId="0" xfId="2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44" fontId="8" fillId="3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/>
    </xf>
    <xf numFmtId="44" fontId="9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4" fontId="8" fillId="0" borderId="1" xfId="2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44" fontId="8" fillId="0" borderId="1" xfId="2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4" fontId="8" fillId="0" borderId="1" xfId="2" applyFont="1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4" fontId="1" fillId="0" borderId="0" xfId="2" applyFont="1" applyAlignment="1">
      <alignment vertical="center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/>
    <xf numFmtId="0" fontId="7" fillId="2" borderId="18" xfId="0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44" fontId="7" fillId="2" borderId="18" xfId="2" applyFont="1" applyFill="1" applyBorder="1" applyAlignment="1">
      <alignment horizontal="center" vertical="center" wrapText="1"/>
    </xf>
    <xf numFmtId="44" fontId="7" fillId="2" borderId="18" xfId="2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8" xfId="0" applyFont="1" applyBorder="1"/>
    <xf numFmtId="44" fontId="12" fillId="0" borderId="1" xfId="2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166" fontId="12" fillId="0" borderId="6" xfId="0" applyNumberFormat="1" applyFont="1" applyBorder="1" applyAlignment="1">
      <alignment vertical="center"/>
    </xf>
    <xf numFmtId="166" fontId="12" fillId="0" borderId="0" xfId="1" applyNumberFormat="1" applyFont="1" applyFill="1" applyBorder="1" applyAlignment="1">
      <alignment horizontal="right" vertical="center" wrapText="1"/>
    </xf>
    <xf numFmtId="4" fontId="12" fillId="0" borderId="0" xfId="1" applyNumberFormat="1" applyFont="1" applyFill="1" applyBorder="1" applyAlignment="1">
      <alignment horizontal="right" vertical="center" wrapText="1"/>
    </xf>
    <xf numFmtId="0" fontId="1" fillId="0" borderId="0" xfId="0" applyFont="1" applyBorder="1"/>
    <xf numFmtId="0" fontId="12" fillId="0" borderId="0" xfId="0" applyFont="1" applyBorder="1" applyAlignment="1">
      <alignment vertical="center" wrapText="1"/>
    </xf>
    <xf numFmtId="165" fontId="12" fillId="0" borderId="0" xfId="1" applyNumberFormat="1" applyFont="1" applyBorder="1" applyAlignment="1">
      <alignment vertical="center"/>
    </xf>
    <xf numFmtId="39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2" fontId="12" fillId="0" borderId="0" xfId="4" applyNumberFormat="1" applyFont="1" applyBorder="1" applyAlignment="1">
      <alignment vertical="center" wrapText="1"/>
    </xf>
    <xf numFmtId="2" fontId="12" fillId="0" borderId="0" xfId="4" applyNumberFormat="1" applyFont="1" applyBorder="1" applyAlignment="1">
      <alignment horizontal="center" vertical="center" wrapText="1"/>
    </xf>
    <xf numFmtId="166" fontId="12" fillId="0" borderId="0" xfId="4" applyNumberFormat="1" applyFont="1" applyBorder="1" applyAlignment="1">
      <alignment horizontal="right" vertical="center" wrapText="1"/>
    </xf>
    <xf numFmtId="4" fontId="12" fillId="0" borderId="0" xfId="0" applyNumberFormat="1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10" fontId="12" fillId="0" borderId="0" xfId="0" applyNumberFormat="1" applyFont="1" applyBorder="1" applyAlignment="1">
      <alignment vertical="center"/>
    </xf>
    <xf numFmtId="43" fontId="12" fillId="0" borderId="0" xfId="0" applyNumberFormat="1" applyFont="1" applyBorder="1" applyAlignment="1">
      <alignment vertical="center"/>
    </xf>
    <xf numFmtId="4" fontId="12" fillId="0" borderId="0" xfId="4" applyNumberFormat="1" applyFont="1" applyBorder="1" applyAlignment="1">
      <alignment horizontal="right" vertical="center" wrapText="1"/>
    </xf>
    <xf numFmtId="0" fontId="8" fillId="2" borderId="19" xfId="0" applyFont="1" applyFill="1" applyBorder="1"/>
    <xf numFmtId="0" fontId="8" fillId="2" borderId="19" xfId="0" applyFont="1" applyFill="1" applyBorder="1" applyAlignment="1">
      <alignment horizontal="center"/>
    </xf>
    <xf numFmtId="44" fontId="10" fillId="2" borderId="19" xfId="2" applyFont="1" applyFill="1" applyBorder="1" applyAlignment="1">
      <alignment horizontal="left" vertical="center"/>
    </xf>
    <xf numFmtId="44" fontId="10" fillId="2" borderId="19" xfId="2" applyFont="1" applyFill="1" applyBorder="1" applyAlignment="1">
      <alignment vertical="center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vertical="center"/>
    </xf>
    <xf numFmtId="44" fontId="1" fillId="0" borderId="3" xfId="2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/>
    <xf numFmtId="0" fontId="12" fillId="0" borderId="0" xfId="0" applyFont="1" applyBorder="1" applyAlignment="1">
      <alignment wrapText="1"/>
    </xf>
    <xf numFmtId="166" fontId="12" fillId="0" borderId="0" xfId="0" applyNumberFormat="1" applyFont="1" applyBorder="1"/>
    <xf numFmtId="166" fontId="12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vertical="center"/>
    </xf>
    <xf numFmtId="44" fontId="1" fillId="0" borderId="8" xfId="2" applyFont="1" applyBorder="1" applyAlignment="1">
      <alignment vertical="center"/>
    </xf>
    <xf numFmtId="0" fontId="1" fillId="0" borderId="9" xfId="0" applyFont="1" applyBorder="1" applyAlignment="1">
      <alignment vertical="center"/>
    </xf>
    <xf numFmtId="44" fontId="10" fillId="3" borderId="1" xfId="2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3" fillId="0" borderId="1" xfId="3" applyFont="1" applyBorder="1" applyAlignment="1">
      <alignment horizontal="left" vertical="center" wrapText="1"/>
    </xf>
    <xf numFmtId="0" fontId="13" fillId="0" borderId="14" xfId="3" applyFont="1" applyBorder="1" applyAlignment="1">
      <alignment horizontal="left" vertical="center" wrapText="1"/>
    </xf>
    <xf numFmtId="10" fontId="13" fillId="0" borderId="16" xfId="3" applyNumberFormat="1" applyFont="1" applyBorder="1" applyAlignment="1">
      <alignment horizontal="left" vertical="center" wrapText="1"/>
    </xf>
    <xf numFmtId="10" fontId="13" fillId="0" borderId="17" xfId="3" applyNumberFormat="1" applyFont="1" applyBorder="1" applyAlignment="1">
      <alignment horizontal="left"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1" xfId="3" applyFont="1" applyBorder="1" applyAlignment="1">
      <alignment horizontal="left" vertical="center" wrapText="1"/>
    </xf>
    <xf numFmtId="0" fontId="13" fillId="0" borderId="12" xfId="3" applyFont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/>
    </xf>
    <xf numFmtId="0" fontId="11" fillId="0" borderId="2" xfId="5" applyBorder="1" applyAlignment="1">
      <alignment horizontal="center"/>
    </xf>
    <xf numFmtId="0" fontId="15" fillId="0" borderId="3" xfId="5" applyFont="1" applyBorder="1" applyAlignment="1">
      <alignment horizontal="center"/>
    </xf>
    <xf numFmtId="0" fontId="15" fillId="0" borderId="4" xfId="5" applyFont="1" applyBorder="1"/>
    <xf numFmtId="0" fontId="11" fillId="0" borderId="5" xfId="5" applyBorder="1" applyAlignment="1">
      <alignment horizontal="center"/>
    </xf>
    <xf numFmtId="0" fontId="15" fillId="0" borderId="0" xfId="5" applyFont="1" applyAlignment="1">
      <alignment horizontal="center"/>
    </xf>
    <xf numFmtId="0" fontId="15" fillId="0" borderId="6" xfId="5" applyFont="1" applyBorder="1"/>
    <xf numFmtId="0" fontId="16" fillId="0" borderId="0" xfId="5" applyFont="1"/>
    <xf numFmtId="0" fontId="16" fillId="0" borderId="6" xfId="5" applyFont="1" applyBorder="1"/>
    <xf numFmtId="0" fontId="17" fillId="0" borderId="0" xfId="5" applyFont="1" applyAlignment="1">
      <alignment horizontal="center"/>
    </xf>
    <xf numFmtId="0" fontId="17" fillId="0" borderId="6" xfId="5" applyFont="1" applyBorder="1"/>
    <xf numFmtId="0" fontId="11" fillId="0" borderId="0" xfId="5" applyAlignment="1">
      <alignment horizontal="center"/>
    </xf>
    <xf numFmtId="0" fontId="11" fillId="0" borderId="0" xfId="5"/>
    <xf numFmtId="0" fontId="11" fillId="0" borderId="6" xfId="5" applyBorder="1"/>
    <xf numFmtId="0" fontId="11" fillId="0" borderId="20" xfId="5" applyBorder="1" applyAlignment="1">
      <alignment horizontal="center"/>
    </xf>
    <xf numFmtId="0" fontId="11" fillId="0" borderId="21" xfId="5" applyBorder="1" applyAlignment="1">
      <alignment horizontal="center"/>
    </xf>
    <xf numFmtId="0" fontId="11" fillId="0" borderId="21" xfId="5" applyBorder="1" applyAlignment="1">
      <alignment wrapText="1"/>
    </xf>
    <xf numFmtId="0" fontId="11" fillId="0" borderId="22" xfId="5" applyBorder="1" applyAlignment="1">
      <alignment horizontal="center"/>
    </xf>
    <xf numFmtId="0" fontId="13" fillId="0" borderId="13" xfId="5" applyFont="1" applyBorder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14" fontId="13" fillId="0" borderId="14" xfId="5" applyNumberFormat="1" applyFont="1" applyBorder="1" applyAlignment="1">
      <alignment horizontal="center" vertical="center"/>
    </xf>
    <xf numFmtId="10" fontId="13" fillId="0" borderId="14" xfId="5" applyNumberFormat="1" applyFont="1" applyBorder="1" applyAlignment="1">
      <alignment horizontal="center" vertical="center"/>
    </xf>
    <xf numFmtId="2" fontId="18" fillId="0" borderId="23" xfId="5" applyNumberFormat="1" applyFont="1" applyBorder="1" applyAlignment="1">
      <alignment horizontal="center"/>
    </xf>
    <xf numFmtId="2" fontId="18" fillId="0" borderId="24" xfId="5" applyNumberFormat="1" applyFont="1" applyBorder="1" applyAlignment="1">
      <alignment horizontal="center"/>
    </xf>
    <xf numFmtId="2" fontId="18" fillId="0" borderId="25" xfId="5" applyNumberFormat="1" applyFont="1" applyBorder="1" applyAlignment="1">
      <alignment horizontal="center"/>
    </xf>
    <xf numFmtId="2" fontId="18" fillId="0" borderId="13" xfId="5" applyNumberFormat="1" applyFont="1" applyBorder="1" applyAlignment="1">
      <alignment horizontal="center" vertical="center"/>
    </xf>
    <xf numFmtId="2" fontId="18" fillId="0" borderId="1" xfId="5" applyNumberFormat="1" applyFont="1" applyBorder="1" applyAlignment="1">
      <alignment horizontal="center" vertical="center" wrapText="1"/>
    </xf>
    <xf numFmtId="166" fontId="18" fillId="0" borderId="1" xfId="5" applyNumberFormat="1" applyFont="1" applyBorder="1" applyAlignment="1">
      <alignment horizontal="center" vertical="center"/>
    </xf>
    <xf numFmtId="166" fontId="18" fillId="0" borderId="1" xfId="5" applyNumberFormat="1" applyFont="1" applyBorder="1" applyAlignment="1">
      <alignment horizontal="center" vertical="center"/>
    </xf>
    <xf numFmtId="166" fontId="18" fillId="0" borderId="14" xfId="5" applyNumberFormat="1" applyFont="1" applyBorder="1" applyAlignment="1">
      <alignment horizontal="center" vertical="center"/>
    </xf>
    <xf numFmtId="166" fontId="18" fillId="0" borderId="14" xfId="5" applyNumberFormat="1" applyFont="1" applyBorder="1" applyAlignment="1">
      <alignment horizontal="center" vertical="center"/>
    </xf>
    <xf numFmtId="2" fontId="18" fillId="0" borderId="13" xfId="5" applyNumberFormat="1" applyFont="1" applyBorder="1" applyAlignment="1">
      <alignment horizontal="center" vertical="center" wrapText="1"/>
    </xf>
    <xf numFmtId="2" fontId="18" fillId="0" borderId="1" xfId="5" applyNumberFormat="1" applyFont="1" applyBorder="1" applyAlignment="1">
      <alignment horizontal="right" vertical="center" wrapText="1"/>
    </xf>
    <xf numFmtId="166" fontId="18" fillId="0" borderId="1" xfId="5" applyNumberFormat="1" applyFont="1" applyBorder="1" applyAlignment="1">
      <alignment horizontal="right" vertical="center" wrapText="1"/>
    </xf>
    <xf numFmtId="166" fontId="18" fillId="0" borderId="1" xfId="5" applyNumberFormat="1" applyFont="1" applyBorder="1" applyAlignment="1">
      <alignment horizontal="center" vertical="center" wrapText="1"/>
    </xf>
    <xf numFmtId="166" fontId="18" fillId="0" borderId="14" xfId="5" applyNumberFormat="1" applyFont="1" applyBorder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2" fontId="12" fillId="0" borderId="1" xfId="5" applyNumberFormat="1" applyFont="1" applyBorder="1" applyAlignment="1">
      <alignment horizontal="left" vertical="center" wrapText="1"/>
    </xf>
    <xf numFmtId="166" fontId="12" fillId="0" borderId="1" xfId="5" applyNumberFormat="1" applyFont="1" applyBorder="1" applyAlignment="1">
      <alignment horizontal="right" vertical="center" wrapText="1"/>
    </xf>
    <xf numFmtId="167" fontId="12" fillId="0" borderId="1" xfId="6" applyNumberFormat="1" applyFont="1" applyBorder="1" applyAlignment="1">
      <alignment horizontal="center" vertical="center" wrapText="1"/>
    </xf>
    <xf numFmtId="166" fontId="12" fillId="0" borderId="1" xfId="5" applyNumberFormat="1" applyFont="1" applyBorder="1" applyAlignment="1">
      <alignment vertical="center" wrapText="1"/>
    </xf>
    <xf numFmtId="166" fontId="12" fillId="0" borderId="14" xfId="5" applyNumberFormat="1" applyFont="1" applyBorder="1" applyAlignment="1">
      <alignment vertical="center" wrapText="1"/>
    </xf>
    <xf numFmtId="0" fontId="12" fillId="0" borderId="13" xfId="5" applyFont="1" applyBorder="1" applyAlignment="1">
      <alignment horizontal="center"/>
    </xf>
    <xf numFmtId="2" fontId="12" fillId="0" borderId="1" xfId="5" applyNumberFormat="1" applyFont="1" applyBorder="1" applyAlignment="1">
      <alignment horizontal="left" wrapText="1"/>
    </xf>
    <xf numFmtId="166" fontId="12" fillId="0" borderId="1" xfId="5" applyNumberFormat="1" applyFont="1" applyBorder="1" applyAlignment="1">
      <alignment horizontal="right"/>
    </xf>
    <xf numFmtId="9" fontId="12" fillId="0" borderId="1" xfId="6" applyFont="1" applyBorder="1" applyAlignment="1">
      <alignment horizontal="center"/>
    </xf>
    <xf numFmtId="166" fontId="12" fillId="0" borderId="1" xfId="5" applyNumberFormat="1" applyFont="1" applyBorder="1"/>
    <xf numFmtId="166" fontId="12" fillId="0" borderId="14" xfId="5" applyNumberFormat="1" applyFont="1" applyBorder="1"/>
    <xf numFmtId="0" fontId="13" fillId="0" borderId="13" xfId="5" applyFont="1" applyBorder="1" applyAlignment="1">
      <alignment horizontal="center"/>
    </xf>
    <xf numFmtId="0" fontId="13" fillId="0" borderId="1" xfId="5" applyFont="1" applyBorder="1" applyAlignment="1">
      <alignment horizontal="center"/>
    </xf>
    <xf numFmtId="0" fontId="12" fillId="0" borderId="1" xfId="5" applyFont="1" applyBorder="1"/>
    <xf numFmtId="0" fontId="12" fillId="0" borderId="14" xfId="5" applyFont="1" applyBorder="1"/>
    <xf numFmtId="0" fontId="13" fillId="0" borderId="13" xfId="5" applyFont="1" applyBorder="1"/>
    <xf numFmtId="2" fontId="13" fillId="0" borderId="1" xfId="5" applyNumberFormat="1" applyFont="1" applyBorder="1" applyAlignment="1">
      <alignment horizontal="center" vertical="center" wrapText="1"/>
    </xf>
    <xf numFmtId="166" fontId="13" fillId="0" borderId="1" xfId="5" applyNumberFormat="1" applyFont="1" applyBorder="1" applyAlignment="1">
      <alignment horizontal="center" vertical="center"/>
    </xf>
    <xf numFmtId="167" fontId="13" fillId="0" borderId="1" xfId="6" applyNumberFormat="1" applyFont="1" applyBorder="1" applyAlignment="1">
      <alignment horizontal="center" vertical="center"/>
    </xf>
    <xf numFmtId="166" fontId="13" fillId="0" borderId="14" xfId="5" applyNumberFormat="1" applyFont="1" applyBorder="1" applyAlignment="1">
      <alignment horizontal="center" vertical="center"/>
    </xf>
    <xf numFmtId="0" fontId="18" fillId="0" borderId="26" xfId="5" applyFont="1" applyBorder="1"/>
    <xf numFmtId="0" fontId="18" fillId="0" borderId="27" xfId="5" applyFont="1" applyBorder="1" applyAlignment="1">
      <alignment horizontal="right" wrapText="1"/>
    </xf>
    <xf numFmtId="166" fontId="11" fillId="0" borderId="27" xfId="5" applyNumberFormat="1" applyBorder="1"/>
    <xf numFmtId="166" fontId="11" fillId="0" borderId="28" xfId="5" applyNumberFormat="1" applyBorder="1"/>
    <xf numFmtId="2" fontId="11" fillId="0" borderId="0" xfId="7" applyNumberFormat="1" applyFont="1" applyAlignment="1">
      <alignment horizontal="left" vertical="center" wrapText="1"/>
    </xf>
    <xf numFmtId="0" fontId="11" fillId="0" borderId="0" xfId="5" applyAlignment="1">
      <alignment horizontal="center" vertical="center" wrapText="1"/>
    </xf>
    <xf numFmtId="166" fontId="11" fillId="0" borderId="0" xfId="8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0" fontId="11" fillId="0" borderId="0" xfId="0" applyNumberFormat="1" applyFont="1"/>
    <xf numFmtId="166" fontId="11" fillId="0" borderId="0" xfId="0" applyNumberFormat="1" applyFont="1"/>
    <xf numFmtId="2" fontId="11" fillId="0" borderId="0" xfId="9" applyNumberFormat="1" applyFont="1" applyAlignment="1">
      <alignment horizontal="left" vertical="center" wrapText="1"/>
    </xf>
    <xf numFmtId="2" fontId="11" fillId="0" borderId="0" xfId="9" applyNumberFormat="1" applyFont="1" applyAlignment="1">
      <alignment horizontal="center" vertical="center" wrapText="1"/>
    </xf>
    <xf numFmtId="4" fontId="11" fillId="0" borderId="0" xfId="9" applyNumberFormat="1" applyFont="1" applyAlignment="1">
      <alignment horizontal="right" vertical="center" wrapText="1"/>
    </xf>
    <xf numFmtId="166" fontId="11" fillId="0" borderId="0" xfId="10" applyNumberFormat="1" applyFont="1" applyFill="1" applyBorder="1" applyAlignment="1">
      <alignment horizontal="right" vertical="center" wrapText="1"/>
    </xf>
    <xf numFmtId="166" fontId="11" fillId="0" borderId="0" xfId="5" applyNumberFormat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43" fontId="11" fillId="0" borderId="0" xfId="10" applyFont="1" applyFill="1" applyBorder="1"/>
    <xf numFmtId="43" fontId="20" fillId="0" borderId="0" xfId="5" applyNumberFormat="1" applyFont="1"/>
    <xf numFmtId="4" fontId="11" fillId="0" borderId="0" xfId="10" applyNumberFormat="1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horizontal="center"/>
    </xf>
    <xf numFmtId="4" fontId="11" fillId="0" borderId="8" xfId="10" applyNumberFormat="1" applyFont="1" applyFill="1" applyBorder="1" applyAlignment="1">
      <alignment horizontal="right" vertical="center" wrapText="1"/>
    </xf>
    <xf numFmtId="166" fontId="11" fillId="0" borderId="8" xfId="0" applyNumberFormat="1" applyFont="1" applyBorder="1"/>
    <xf numFmtId="0" fontId="11" fillId="0" borderId="8" xfId="5" applyBorder="1"/>
    <xf numFmtId="0" fontId="11" fillId="0" borderId="9" xfId="5" applyBorder="1"/>
    <xf numFmtId="0" fontId="13" fillId="0" borderId="1" xfId="5" applyFont="1" applyBorder="1" applyAlignment="1">
      <alignment horizontal="left" vertical="center"/>
    </xf>
    <xf numFmtId="0" fontId="13" fillId="0" borderId="1" xfId="5" applyFont="1" applyBorder="1" applyAlignment="1">
      <alignment horizontal="left" vertical="center" wrapText="1"/>
    </xf>
  </cellXfs>
  <cellStyles count="11">
    <cellStyle name="Moeda" xfId="2" builtinId="4"/>
    <cellStyle name="Normal" xfId="0" builtinId="0"/>
    <cellStyle name="Normal 2" xfId="3" xr:uid="{E5970C05-4CBC-4EDB-9DCF-FE591EACAAAB}"/>
    <cellStyle name="Normal 2 4" xfId="5" xr:uid="{BFB0CC14-1D53-4E76-9C70-0E1BF90E8A8A}"/>
    <cellStyle name="Normal_Caragua1" xfId="4" xr:uid="{071E6DD4-DC1B-4D62-BFB5-35FE8DEF8310}"/>
    <cellStyle name="Normal_Caragua1 2" xfId="7" xr:uid="{EECD49AE-B358-4ADC-9EA7-7DEB5A8FAA94}"/>
    <cellStyle name="Normal_Caragua1 3" xfId="9" xr:uid="{E7F435F5-D8E8-4A78-91DC-5893701B6DFB}"/>
    <cellStyle name="Porcentagem 2" xfId="6" xr:uid="{1D69C504-D669-48F4-B1A5-C0AC489BEF21}"/>
    <cellStyle name="Vírgula" xfId="1" builtinId="3"/>
    <cellStyle name="Vírgula 2 4 2" xfId="8" xr:uid="{EC88BA51-61D9-4238-B6D2-36404130227F}"/>
    <cellStyle name="Vírgula 5" xfId="10" xr:uid="{ADBA6F09-2790-4B5F-8DC5-EAF54DCE34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1</xdr:col>
      <xdr:colOff>981075</xdr:colOff>
      <xdr:row>4</xdr:row>
      <xdr:rowOff>161925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535412-308B-4FAC-88FC-CF5E89BD71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6200"/>
          <a:ext cx="9048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627530</xdr:colOff>
      <xdr:row>49</xdr:row>
      <xdr:rowOff>70100</xdr:rowOff>
    </xdr:from>
    <xdr:to>
      <xdr:col>5</xdr:col>
      <xdr:colOff>4028518</xdr:colOff>
      <xdr:row>53</xdr:row>
      <xdr:rowOff>19609</xdr:rowOff>
    </xdr:to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80C4CBCE-2F56-4DE3-A2AC-C8E79E8F9344}"/>
            </a:ext>
          </a:extLst>
        </xdr:cNvPr>
        <xdr:cNvSpPr txBox="1"/>
      </xdr:nvSpPr>
      <xdr:spPr>
        <a:xfrm>
          <a:off x="3014383" y="15455776"/>
          <a:ext cx="3400988" cy="7227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/>
            <a:t>____________________________________</a:t>
          </a:r>
        </a:p>
        <a:p>
          <a:pPr algn="ctr"/>
          <a:r>
            <a:rPr lang="pt-BR" sz="1200" baseline="0"/>
            <a:t>Paulo Ricardo da Silva</a:t>
          </a:r>
        </a:p>
        <a:p>
          <a:pPr algn="ctr"/>
          <a:r>
            <a:rPr lang="pt-BR" sz="1200" baseline="0"/>
            <a:t>P</a:t>
          </a:r>
          <a:r>
            <a:rPr lang="pt-BR" sz="1200"/>
            <a:t>refeito</a:t>
          </a:r>
          <a:r>
            <a:rPr lang="pt-BR" sz="1200" baseline="0"/>
            <a:t> Municipal</a:t>
          </a:r>
          <a:endParaRPr lang="pt-BR" sz="1200"/>
        </a:p>
      </xdr:txBody>
    </xdr:sp>
    <xdr:clientData/>
  </xdr:twoCellAnchor>
  <xdr:twoCellAnchor>
    <xdr:from>
      <xdr:col>5</xdr:col>
      <xdr:colOff>5471270</xdr:colOff>
      <xdr:row>49</xdr:row>
      <xdr:rowOff>149282</xdr:rowOff>
    </xdr:from>
    <xdr:to>
      <xdr:col>9</xdr:col>
      <xdr:colOff>708771</xdr:colOff>
      <xdr:row>52</xdr:row>
      <xdr:rowOff>169489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A211B69-7DC5-45D2-9817-1BE4E811BFCC}"/>
            </a:ext>
          </a:extLst>
        </xdr:cNvPr>
        <xdr:cNvSpPr txBox="1"/>
      </xdr:nvSpPr>
      <xdr:spPr>
        <a:xfrm>
          <a:off x="7858123" y="15534958"/>
          <a:ext cx="3854824" cy="6029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200"/>
            </a:lnSpc>
          </a:pPr>
          <a:r>
            <a:rPr lang="pt-BR" sz="1200"/>
            <a:t>__________________________________</a:t>
          </a:r>
        </a:p>
        <a:p>
          <a:pPr algn="ctr">
            <a:lnSpc>
              <a:spcPts val="1200"/>
            </a:lnSpc>
          </a:pPr>
          <a:r>
            <a:rPr lang="pt-BR" sz="1200" baseline="0"/>
            <a:t>Felipe Marques da Silva</a:t>
          </a:r>
        </a:p>
        <a:p>
          <a:pPr algn="ctr">
            <a:lnSpc>
              <a:spcPts val="1100"/>
            </a:lnSpc>
          </a:pPr>
          <a:r>
            <a:rPr lang="pt-BR" sz="1200"/>
            <a:t>Secretário</a:t>
          </a:r>
          <a:r>
            <a:rPr lang="pt-BR" sz="1200" baseline="0"/>
            <a:t> Municipal de Obras </a:t>
          </a:r>
          <a:endParaRPr lang="pt-BR" sz="1200"/>
        </a:p>
      </xdr:txBody>
    </xdr:sp>
    <xdr:clientData/>
  </xdr:twoCellAnchor>
  <xdr:twoCellAnchor>
    <xdr:from>
      <xdr:col>0</xdr:col>
      <xdr:colOff>313765</xdr:colOff>
      <xdr:row>0</xdr:row>
      <xdr:rowOff>67235</xdr:rowOff>
    </xdr:from>
    <xdr:to>
      <xdr:col>3</xdr:col>
      <xdr:colOff>613522</xdr:colOff>
      <xdr:row>4</xdr:row>
      <xdr:rowOff>132650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DBA9EFAE-D38F-4D51-99C7-B26D79C42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65" y="67235"/>
          <a:ext cx="904875" cy="8834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1857375</xdr:colOff>
      <xdr:row>18</xdr:row>
      <xdr:rowOff>190499</xdr:rowOff>
    </xdr:from>
    <xdr:to>
      <xdr:col>3</xdr:col>
      <xdr:colOff>586740</xdr:colOff>
      <xdr:row>22</xdr:row>
      <xdr:rowOff>219074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3F1A719-1698-4337-A89C-F58A186E123D}"/>
            </a:ext>
          </a:extLst>
        </xdr:cNvPr>
        <xdr:cNvSpPr txBox="1"/>
      </xdr:nvSpPr>
      <xdr:spPr>
        <a:xfrm>
          <a:off x="2466975" y="4029074"/>
          <a:ext cx="3234690" cy="7905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6</xdr:col>
      <xdr:colOff>19050</xdr:colOff>
      <xdr:row>19</xdr:row>
      <xdr:rowOff>11200</xdr:rowOff>
    </xdr:from>
    <xdr:to>
      <xdr:col>9</xdr:col>
      <xdr:colOff>0</xdr:colOff>
      <xdr:row>22</xdr:row>
      <xdr:rowOff>180975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8481A53-986C-4678-B1E2-F9524ADD3EEB}"/>
            </a:ext>
          </a:extLst>
        </xdr:cNvPr>
        <xdr:cNvSpPr txBox="1"/>
      </xdr:nvSpPr>
      <xdr:spPr>
        <a:xfrm>
          <a:off x="7524750" y="4040275"/>
          <a:ext cx="2933700" cy="7412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 </a:t>
          </a:r>
        </a:p>
      </xdr:txBody>
    </xdr:sp>
    <xdr:clientData/>
  </xdr:twoCellAnchor>
  <xdr:twoCellAnchor>
    <xdr:from>
      <xdr:col>0</xdr:col>
      <xdr:colOff>171450</xdr:colOff>
      <xdr:row>0</xdr:row>
      <xdr:rowOff>123825</xdr:rowOff>
    </xdr:from>
    <xdr:to>
      <xdr:col>1</xdr:col>
      <xdr:colOff>466725</xdr:colOff>
      <xdr:row>4</xdr:row>
      <xdr:rowOff>51408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C906103-3440-4474-A087-8D251ACE5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3825"/>
          <a:ext cx="904875" cy="8610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.DESKTOP-0QVTJ7L/Documents/reservatorio%20e%20elevat&#243;ria%20de%20esgoto/Planilha%20or&#231;ament&#225;ria-reservatorio%20de%20agu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RCADO"/>
      <sheetName val="CRONOGRAMA FF"/>
    </sheetNames>
    <sheetDataSet>
      <sheetData sheetId="0">
        <row r="8">
          <cell r="E8" t="str">
            <v>POLO INDUSTRIAL NELSON JOSÉ DA SILVA - VEREADOR NELSON CARIOCA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0"/>
  <sheetViews>
    <sheetView tabSelected="1" zoomScale="85" zoomScaleNormal="85" workbookViewId="0">
      <selection activeCell="K54" sqref="A1:K54"/>
    </sheetView>
  </sheetViews>
  <sheetFormatPr defaultRowHeight="14.25" x14ac:dyDescent="0.2"/>
  <cols>
    <col min="1" max="1" width="9.140625" style="1"/>
    <col min="2" max="2" width="13.7109375" style="1" hidden="1" customWidth="1"/>
    <col min="3" max="3" width="22.85546875" style="1" hidden="1" customWidth="1"/>
    <col min="4" max="4" width="12.42578125" style="1" customWidth="1"/>
    <col min="5" max="5" width="14.28515625" style="10" customWidth="1"/>
    <col min="6" max="6" width="86" style="1" customWidth="1"/>
    <col min="7" max="7" width="9.140625" style="1"/>
    <col min="8" max="8" width="13.28515625" style="7" bestFit="1" customWidth="1"/>
    <col min="9" max="10" width="20.85546875" style="46" customWidth="1"/>
    <col min="11" max="11" width="20.85546875" style="7" customWidth="1"/>
    <col min="12" max="16384" width="9.140625" style="1"/>
  </cols>
  <sheetData>
    <row r="1" spans="1:11" ht="20.25" customHeight="1" x14ac:dyDescent="0.25">
      <c r="A1" s="105" t="s">
        <v>63</v>
      </c>
      <c r="B1" s="106"/>
      <c r="C1" s="106"/>
      <c r="D1" s="106"/>
      <c r="E1" s="106"/>
      <c r="F1" s="106"/>
      <c r="G1" s="106"/>
      <c r="H1" s="106"/>
      <c r="I1" s="106"/>
      <c r="J1" s="106"/>
      <c r="K1" s="107"/>
    </row>
    <row r="2" spans="1:11" ht="15" customHeight="1" x14ac:dyDescent="0.25">
      <c r="A2" s="108" t="s">
        <v>64</v>
      </c>
      <c r="B2" s="109"/>
      <c r="C2" s="109"/>
      <c r="D2" s="109"/>
      <c r="E2" s="109"/>
      <c r="F2" s="109"/>
      <c r="G2" s="109"/>
      <c r="H2" s="109"/>
      <c r="I2" s="109"/>
      <c r="J2" s="109"/>
      <c r="K2" s="110"/>
    </row>
    <row r="3" spans="1:11" ht="15" customHeight="1" x14ac:dyDescent="0.2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3"/>
    </row>
    <row r="4" spans="1:11" ht="14.25" customHeight="1" x14ac:dyDescent="0.25">
      <c r="A4" s="108" t="s">
        <v>65</v>
      </c>
      <c r="B4" s="109"/>
      <c r="C4" s="109"/>
      <c r="D4" s="109"/>
      <c r="E4" s="109"/>
      <c r="F4" s="109"/>
      <c r="G4" s="109"/>
      <c r="H4" s="109"/>
      <c r="I4" s="109"/>
      <c r="J4" s="109"/>
      <c r="K4" s="110"/>
    </row>
    <row r="5" spans="1:11" ht="14.25" customHeight="1" thickBot="1" x14ac:dyDescent="0.25">
      <c r="A5" s="49"/>
      <c r="B5" s="50"/>
      <c r="C5" s="51"/>
      <c r="D5" s="104"/>
      <c r="E5" s="104"/>
      <c r="F5" s="104"/>
      <c r="G5" s="104"/>
      <c r="H5" s="104"/>
      <c r="I5" s="61"/>
      <c r="J5" s="57"/>
      <c r="K5" s="58"/>
    </row>
    <row r="6" spans="1:11" ht="23.25" customHeight="1" x14ac:dyDescent="0.2">
      <c r="A6" s="123" t="s">
        <v>66</v>
      </c>
      <c r="B6" s="124"/>
      <c r="C6" s="124"/>
      <c r="D6" s="124"/>
      <c r="E6" s="127" t="s">
        <v>72</v>
      </c>
      <c r="F6" s="127"/>
      <c r="G6" s="127"/>
      <c r="H6" s="127"/>
      <c r="I6" s="127"/>
      <c r="J6" s="127"/>
      <c r="K6" s="128"/>
    </row>
    <row r="7" spans="1:11" ht="23.25" customHeight="1" x14ac:dyDescent="0.2">
      <c r="A7" s="125"/>
      <c r="B7" s="126"/>
      <c r="C7" s="126"/>
      <c r="D7" s="126"/>
      <c r="E7" s="114"/>
      <c r="F7" s="114"/>
      <c r="G7" s="114"/>
      <c r="H7" s="114"/>
      <c r="I7" s="114"/>
      <c r="J7" s="114"/>
      <c r="K7" s="115"/>
    </row>
    <row r="8" spans="1:11" ht="23.25" customHeight="1" x14ac:dyDescent="0.2">
      <c r="A8" s="125" t="s">
        <v>67</v>
      </c>
      <c r="B8" s="126"/>
      <c r="C8" s="126"/>
      <c r="D8" s="126"/>
      <c r="E8" s="114" t="s">
        <v>70</v>
      </c>
      <c r="F8" s="114"/>
      <c r="G8" s="114"/>
      <c r="H8" s="114"/>
      <c r="I8" s="114"/>
      <c r="J8" s="114"/>
      <c r="K8" s="115"/>
    </row>
    <row r="9" spans="1:11" ht="23.25" customHeight="1" x14ac:dyDescent="0.2">
      <c r="A9" s="125" t="s">
        <v>68</v>
      </c>
      <c r="B9" s="126"/>
      <c r="C9" s="126"/>
      <c r="D9" s="126"/>
      <c r="E9" s="114" t="s">
        <v>73</v>
      </c>
      <c r="F9" s="114"/>
      <c r="G9" s="114"/>
      <c r="H9" s="114"/>
      <c r="I9" s="114"/>
      <c r="J9" s="114"/>
      <c r="K9" s="115"/>
    </row>
    <row r="10" spans="1:11" ht="23.25" customHeight="1" thickBot="1" x14ac:dyDescent="0.25">
      <c r="A10" s="121" t="s">
        <v>69</v>
      </c>
      <c r="B10" s="122"/>
      <c r="C10" s="122"/>
      <c r="D10" s="122"/>
      <c r="E10" s="116">
        <v>0.25</v>
      </c>
      <c r="F10" s="116"/>
      <c r="G10" s="116"/>
      <c r="H10" s="116"/>
      <c r="I10" s="116"/>
      <c r="J10" s="116"/>
      <c r="K10" s="117"/>
    </row>
    <row r="11" spans="1:11" ht="31.5" x14ac:dyDescent="0.2">
      <c r="A11" s="53" t="s">
        <v>0</v>
      </c>
      <c r="B11" s="53" t="s">
        <v>9</v>
      </c>
      <c r="C11" s="53" t="s">
        <v>10</v>
      </c>
      <c r="D11" s="53" t="s">
        <v>1</v>
      </c>
      <c r="E11" s="53" t="s">
        <v>2</v>
      </c>
      <c r="F11" s="53" t="s">
        <v>3</v>
      </c>
      <c r="G11" s="53" t="s">
        <v>4</v>
      </c>
      <c r="H11" s="54" t="s">
        <v>5</v>
      </c>
      <c r="I11" s="55" t="s">
        <v>47</v>
      </c>
      <c r="J11" s="55" t="s">
        <v>48</v>
      </c>
      <c r="K11" s="56" t="s">
        <v>6</v>
      </c>
    </row>
    <row r="12" spans="1:11" ht="6" customHeight="1" x14ac:dyDescent="0.2">
      <c r="A12" s="12"/>
      <c r="B12" s="12"/>
      <c r="C12" s="9"/>
      <c r="D12" s="9"/>
      <c r="E12" s="9"/>
      <c r="F12" s="9"/>
      <c r="G12" s="9"/>
      <c r="H12" s="13"/>
      <c r="I12" s="14"/>
      <c r="J12" s="14"/>
      <c r="K12" s="14"/>
    </row>
    <row r="13" spans="1:11" ht="15" x14ac:dyDescent="0.2">
      <c r="A13" s="12"/>
      <c r="B13" s="12"/>
      <c r="C13" s="12"/>
      <c r="D13" s="9"/>
      <c r="E13" s="9"/>
      <c r="F13" s="15"/>
      <c r="G13" s="16"/>
      <c r="H13" s="17"/>
      <c r="I13" s="18"/>
      <c r="J13" s="18"/>
      <c r="K13" s="14"/>
    </row>
    <row r="14" spans="1:11" ht="15.75" x14ac:dyDescent="0.2">
      <c r="A14" s="19"/>
      <c r="B14" s="19"/>
      <c r="C14" s="19"/>
      <c r="D14" s="19"/>
      <c r="E14" s="20">
        <v>1</v>
      </c>
      <c r="F14" s="20" t="s">
        <v>42</v>
      </c>
      <c r="G14" s="19"/>
      <c r="H14" s="21"/>
      <c r="I14" s="22"/>
      <c r="J14" s="22"/>
      <c r="K14" s="103">
        <f>SUM(K15:K21)</f>
        <v>49140.950000000004</v>
      </c>
    </row>
    <row r="15" spans="1:11" ht="15" x14ac:dyDescent="0.2">
      <c r="A15" s="23" t="s">
        <v>7</v>
      </c>
      <c r="B15" s="23"/>
      <c r="C15" s="23"/>
      <c r="D15" s="24" t="s">
        <v>8</v>
      </c>
      <c r="E15" s="24">
        <v>43058</v>
      </c>
      <c r="F15" s="25" t="s">
        <v>12</v>
      </c>
      <c r="G15" s="26" t="s">
        <v>13</v>
      </c>
      <c r="H15" s="27">
        <v>682.87</v>
      </c>
      <c r="I15" s="28">
        <v>9.7100000000000009</v>
      </c>
      <c r="J15" s="28">
        <f>TRUNC((I15*1.25),2)</f>
        <v>12.13</v>
      </c>
      <c r="K15" s="29">
        <f>ROUND((H15*J15),2)</f>
        <v>8283.2099999999991</v>
      </c>
    </row>
    <row r="16" spans="1:11" ht="45" x14ac:dyDescent="0.2">
      <c r="A16" s="23" t="s">
        <v>11</v>
      </c>
      <c r="B16" s="23"/>
      <c r="C16" s="23"/>
      <c r="D16" s="24" t="s">
        <v>8</v>
      </c>
      <c r="E16" s="24">
        <v>99432</v>
      </c>
      <c r="F16" s="30" t="s">
        <v>21</v>
      </c>
      <c r="G16" s="26" t="s">
        <v>14</v>
      </c>
      <c r="H16" s="27">
        <f>ROUND((((4.67*2.45*2*0.2)+(3.75*2.45*2*0.2)+(4.67*0.2*1.2)+(3.75*4.67*0.2)+((3.75/2)*4.67*0.2)+((3.75+0.5+0.5)*0.2*0.5*2)+(4.67*0.5*0.2*2))*1.2),2)</f>
        <v>19.809999999999999</v>
      </c>
      <c r="I16" s="28">
        <v>600.67999999999995</v>
      </c>
      <c r="J16" s="28">
        <f t="shared" ref="J16:J21" si="0">TRUNC((I16*1.25),2)</f>
        <v>750.85</v>
      </c>
      <c r="K16" s="29">
        <f t="shared" ref="K16:K21" si="1">ROUND((H16*J16),2)</f>
        <v>14874.34</v>
      </c>
    </row>
    <row r="17" spans="1:13" ht="15" x14ac:dyDescent="0.2">
      <c r="A17" s="23" t="s">
        <v>22</v>
      </c>
      <c r="B17" s="23"/>
      <c r="C17" s="23"/>
      <c r="D17" s="31" t="s">
        <v>74</v>
      </c>
      <c r="E17" s="24" t="s">
        <v>16</v>
      </c>
      <c r="F17" s="25" t="s">
        <v>17</v>
      </c>
      <c r="G17" s="24" t="s">
        <v>18</v>
      </c>
      <c r="H17" s="32">
        <f>ROUND(((4.67*2.65*2)+(3.75*2.65*2)+(4.67*1.2)+(0.2*(3.75+0.5+0.5)*2)+(4.67*0.2*2)+(0.5*(3.75+0.5+0.5+4.75))*1.2),2)</f>
        <v>59.7</v>
      </c>
      <c r="I17" s="33">
        <v>231.76</v>
      </c>
      <c r="J17" s="28">
        <f t="shared" si="0"/>
        <v>289.7</v>
      </c>
      <c r="K17" s="29">
        <f t="shared" si="1"/>
        <v>17295.09</v>
      </c>
    </row>
    <row r="18" spans="1:13" ht="45" x14ac:dyDescent="0.2">
      <c r="A18" s="23" t="s">
        <v>23</v>
      </c>
      <c r="B18" s="23"/>
      <c r="C18" s="23"/>
      <c r="D18" s="24" t="s">
        <v>8</v>
      </c>
      <c r="E18" s="24">
        <v>87911</v>
      </c>
      <c r="F18" s="30" t="s">
        <v>19</v>
      </c>
      <c r="G18" s="24" t="s">
        <v>18</v>
      </c>
      <c r="H18" s="32">
        <f>ROUND(((4.67*2.65*2)+(3.75*2.65*2)+(4.67*1.2)+(0.2*(3.75+0.5+0.5)*2)+(4.67*0.2*2)+(0.5*(3.75+0.5+0.5+4.75))*1.2),2)</f>
        <v>59.7</v>
      </c>
      <c r="I18" s="28">
        <v>20.43</v>
      </c>
      <c r="J18" s="28">
        <f t="shared" si="0"/>
        <v>25.53</v>
      </c>
      <c r="K18" s="29">
        <f t="shared" si="1"/>
        <v>1524.14</v>
      </c>
    </row>
    <row r="19" spans="1:13" ht="45" x14ac:dyDescent="0.2">
      <c r="A19" s="23" t="s">
        <v>24</v>
      </c>
      <c r="B19" s="23"/>
      <c r="C19" s="23"/>
      <c r="D19" s="24" t="s">
        <v>8</v>
      </c>
      <c r="E19" s="24">
        <v>87548</v>
      </c>
      <c r="F19" s="30" t="s">
        <v>20</v>
      </c>
      <c r="G19" s="24" t="s">
        <v>18</v>
      </c>
      <c r="H19" s="32">
        <f>ROUND(((4.67*2.65*2)+(3.75*2.65*2)+(4.67*1.2)+(0.2*(3.75+0.5+0.5)*2)+(4.67*0.2*2)+(0.5*(3.75+0.5+0.5+4.75))*1.2),2)</f>
        <v>59.7</v>
      </c>
      <c r="I19" s="28">
        <v>24.51</v>
      </c>
      <c r="J19" s="28">
        <f t="shared" si="0"/>
        <v>30.63</v>
      </c>
      <c r="K19" s="29">
        <f t="shared" si="1"/>
        <v>1828.61</v>
      </c>
    </row>
    <row r="20" spans="1:13" ht="30" x14ac:dyDescent="0.2">
      <c r="A20" s="23" t="s">
        <v>25</v>
      </c>
      <c r="B20" s="23"/>
      <c r="C20" s="23"/>
      <c r="D20" s="31" t="s">
        <v>74</v>
      </c>
      <c r="E20" s="34" t="s">
        <v>55</v>
      </c>
      <c r="F20" s="35" t="s">
        <v>56</v>
      </c>
      <c r="G20" s="36" t="s">
        <v>57</v>
      </c>
      <c r="H20" s="37">
        <v>1</v>
      </c>
      <c r="I20" s="33">
        <v>2443.44</v>
      </c>
      <c r="J20" s="28">
        <f t="shared" si="0"/>
        <v>3054.3</v>
      </c>
      <c r="K20" s="29">
        <f t="shared" si="1"/>
        <v>3054.3</v>
      </c>
    </row>
    <row r="21" spans="1:13" ht="15" x14ac:dyDescent="0.2">
      <c r="A21" s="23" t="s">
        <v>26</v>
      </c>
      <c r="B21" s="23"/>
      <c r="C21" s="23"/>
      <c r="D21" s="31" t="s">
        <v>74</v>
      </c>
      <c r="E21" s="34" t="s">
        <v>58</v>
      </c>
      <c r="F21" s="35" t="s">
        <v>59</v>
      </c>
      <c r="G21" s="36" t="s">
        <v>57</v>
      </c>
      <c r="H21" s="37">
        <v>1</v>
      </c>
      <c r="I21" s="33">
        <v>1825.01</v>
      </c>
      <c r="J21" s="28">
        <f t="shared" si="0"/>
        <v>2281.2600000000002</v>
      </c>
      <c r="K21" s="29">
        <f t="shared" si="1"/>
        <v>2281.2600000000002</v>
      </c>
    </row>
    <row r="22" spans="1:13" ht="15" x14ac:dyDescent="0.2">
      <c r="A22" s="36"/>
      <c r="B22" s="36"/>
      <c r="C22" s="36"/>
      <c r="D22" s="31"/>
      <c r="E22" s="31"/>
      <c r="F22" s="39"/>
      <c r="G22" s="40"/>
      <c r="H22" s="41"/>
      <c r="I22" s="42"/>
      <c r="J22" s="42"/>
      <c r="K22" s="43"/>
    </row>
    <row r="23" spans="1:13" ht="15.75" x14ac:dyDescent="0.2">
      <c r="A23" s="19"/>
      <c r="B23" s="19"/>
      <c r="C23" s="19"/>
      <c r="D23" s="19"/>
      <c r="E23" s="20">
        <v>2</v>
      </c>
      <c r="F23" s="20" t="s">
        <v>43</v>
      </c>
      <c r="G23" s="19"/>
      <c r="H23" s="21"/>
      <c r="I23" s="22"/>
      <c r="J23" s="22"/>
      <c r="K23" s="103">
        <f>SUM(K24:K31)</f>
        <v>173414.77</v>
      </c>
    </row>
    <row r="24" spans="1:13" ht="15" x14ac:dyDescent="0.2">
      <c r="A24" s="23" t="s">
        <v>15</v>
      </c>
      <c r="B24" s="23"/>
      <c r="C24" s="23"/>
      <c r="D24" s="24" t="s">
        <v>8</v>
      </c>
      <c r="E24" s="24">
        <v>43058</v>
      </c>
      <c r="F24" s="25" t="s">
        <v>12</v>
      </c>
      <c r="G24" s="26" t="s">
        <v>13</v>
      </c>
      <c r="H24" s="27">
        <f>(ROUND((((3157+2057+4300+4300+3157+2057+20430+19080+16068+16068+6240+10800+2576+2764+2952)/100)*0.963*1.2),2))*3</f>
        <v>4021.71</v>
      </c>
      <c r="I24" s="28">
        <v>8.43</v>
      </c>
      <c r="J24" s="28">
        <f t="shared" ref="J24:J31" si="2">TRUNC((I24*1.25),2)</f>
        <v>10.53</v>
      </c>
      <c r="K24" s="29">
        <f>ROUND((H24*J24),2)</f>
        <v>42348.61</v>
      </c>
    </row>
    <row r="25" spans="1:13" ht="45" x14ac:dyDescent="0.2">
      <c r="A25" s="23" t="s">
        <v>27</v>
      </c>
      <c r="B25" s="23"/>
      <c r="C25" s="23"/>
      <c r="D25" s="24" t="s">
        <v>8</v>
      </c>
      <c r="E25" s="24">
        <v>99432</v>
      </c>
      <c r="F25" s="30" t="s">
        <v>21</v>
      </c>
      <c r="G25" s="26" t="s">
        <v>14</v>
      </c>
      <c r="H25" s="27">
        <f>(ROUND(((1.8+6.03+2.09)*1.1),2))*3</f>
        <v>32.730000000000004</v>
      </c>
      <c r="I25" s="28">
        <v>600.67999999999995</v>
      </c>
      <c r="J25" s="28">
        <f t="shared" si="2"/>
        <v>750.85</v>
      </c>
      <c r="K25" s="29">
        <f t="shared" ref="K25:K30" si="3">ROUND((H25*J25),2)</f>
        <v>24575.32</v>
      </c>
    </row>
    <row r="26" spans="1:13" ht="15" x14ac:dyDescent="0.2">
      <c r="A26" s="23" t="s">
        <v>28</v>
      </c>
      <c r="B26" s="23"/>
      <c r="C26" s="23"/>
      <c r="D26" s="31" t="s">
        <v>74</v>
      </c>
      <c r="E26" s="24" t="s">
        <v>16</v>
      </c>
      <c r="F26" s="25" t="s">
        <v>17</v>
      </c>
      <c r="G26" s="24" t="s">
        <v>18</v>
      </c>
      <c r="H26" s="32">
        <f>(ROUND(((28.77+32.04+9.02+3.02)*1.2),2))*3</f>
        <v>262.26</v>
      </c>
      <c r="I26" s="33">
        <v>231.76</v>
      </c>
      <c r="J26" s="28">
        <f t="shared" si="2"/>
        <v>289.7</v>
      </c>
      <c r="K26" s="29">
        <f t="shared" si="3"/>
        <v>75976.72</v>
      </c>
    </row>
    <row r="27" spans="1:13" ht="45" x14ac:dyDescent="0.2">
      <c r="A27" s="23" t="s">
        <v>29</v>
      </c>
      <c r="B27" s="23"/>
      <c r="C27" s="23"/>
      <c r="D27" s="24" t="s">
        <v>8</v>
      </c>
      <c r="E27" s="24">
        <v>87911</v>
      </c>
      <c r="F27" s="30" t="s">
        <v>19</v>
      </c>
      <c r="G27" s="24" t="s">
        <v>18</v>
      </c>
      <c r="H27" s="32">
        <f>(ROUND(((28.77+32.04+9.02+3.02)*1.2),2))*3</f>
        <v>262.26</v>
      </c>
      <c r="I27" s="28">
        <v>20.43</v>
      </c>
      <c r="J27" s="28">
        <f t="shared" si="2"/>
        <v>25.53</v>
      </c>
      <c r="K27" s="29">
        <f t="shared" si="3"/>
        <v>6695.5</v>
      </c>
    </row>
    <row r="28" spans="1:13" ht="45" x14ac:dyDescent="0.2">
      <c r="A28" s="23" t="s">
        <v>30</v>
      </c>
      <c r="B28" s="23"/>
      <c r="C28" s="23"/>
      <c r="D28" s="24" t="s">
        <v>8</v>
      </c>
      <c r="E28" s="24">
        <v>87548</v>
      </c>
      <c r="F28" s="30" t="s">
        <v>20</v>
      </c>
      <c r="G28" s="24" t="s">
        <v>18</v>
      </c>
      <c r="H28" s="32">
        <f>(ROUND(((28.77+32.04+9.02+3.02)*1.2),2))*3</f>
        <v>262.26</v>
      </c>
      <c r="I28" s="28">
        <v>24.51</v>
      </c>
      <c r="J28" s="28">
        <f t="shared" si="2"/>
        <v>30.63</v>
      </c>
      <c r="K28" s="29">
        <f t="shared" si="3"/>
        <v>8033.02</v>
      </c>
    </row>
    <row r="29" spans="1:13" ht="45" x14ac:dyDescent="0.2">
      <c r="A29" s="23" t="s">
        <v>31</v>
      </c>
      <c r="B29" s="23"/>
      <c r="C29" s="23"/>
      <c r="D29" s="24" t="s">
        <v>8</v>
      </c>
      <c r="E29" s="36">
        <v>92267</v>
      </c>
      <c r="F29" s="44" t="s">
        <v>44</v>
      </c>
      <c r="G29" s="24" t="s">
        <v>18</v>
      </c>
      <c r="H29" s="32">
        <f>(ROUND(((1.7^2)*PI()),2))*3</f>
        <v>27.240000000000002</v>
      </c>
      <c r="I29" s="33">
        <v>53.96</v>
      </c>
      <c r="J29" s="28">
        <f t="shared" si="2"/>
        <v>67.45</v>
      </c>
      <c r="K29" s="29">
        <f t="shared" si="3"/>
        <v>1837.34</v>
      </c>
    </row>
    <row r="30" spans="1:13" ht="45" x14ac:dyDescent="0.2">
      <c r="A30" s="23" t="s">
        <v>32</v>
      </c>
      <c r="B30" s="23"/>
      <c r="C30" s="23"/>
      <c r="D30" s="24" t="s">
        <v>8</v>
      </c>
      <c r="E30" s="36">
        <v>92774</v>
      </c>
      <c r="F30" s="44" t="s">
        <v>45</v>
      </c>
      <c r="G30" s="26" t="s">
        <v>13</v>
      </c>
      <c r="H30" s="32">
        <f>(ROUND((((3157+2057+4300+4300+3157+2057)/100)*0.963*1.2),2))*3</f>
        <v>659.67</v>
      </c>
      <c r="I30" s="33">
        <v>11.98</v>
      </c>
      <c r="J30" s="28">
        <f t="shared" si="2"/>
        <v>14.97</v>
      </c>
      <c r="K30" s="29">
        <f t="shared" si="3"/>
        <v>9875.26</v>
      </c>
    </row>
    <row r="31" spans="1:13" ht="60" x14ac:dyDescent="0.2">
      <c r="A31" s="23" t="s">
        <v>33</v>
      </c>
      <c r="B31" s="23"/>
      <c r="C31" s="23"/>
      <c r="D31" s="24" t="s">
        <v>8</v>
      </c>
      <c r="E31" s="47" t="s">
        <v>60</v>
      </c>
      <c r="F31" s="48" t="s">
        <v>61</v>
      </c>
      <c r="G31" s="63" t="s">
        <v>62</v>
      </c>
      <c r="H31" s="32">
        <f>(ROUND((((1.7^2)*PI())*0.2),2))*3</f>
        <v>5.46</v>
      </c>
      <c r="I31" s="33">
        <v>596.78</v>
      </c>
      <c r="J31" s="28">
        <f t="shared" si="2"/>
        <v>745.97</v>
      </c>
      <c r="K31" s="29">
        <f>ROUND((H31*J31),2)</f>
        <v>4073</v>
      </c>
      <c r="M31" s="62"/>
    </row>
    <row r="32" spans="1:13" ht="15" x14ac:dyDescent="0.2">
      <c r="A32" s="23"/>
      <c r="B32" s="23"/>
      <c r="C32" s="23"/>
      <c r="D32" s="23"/>
      <c r="E32" s="23"/>
      <c r="F32" s="23"/>
      <c r="G32" s="45"/>
      <c r="H32" s="37"/>
      <c r="I32" s="38"/>
      <c r="J32" s="38"/>
      <c r="K32" s="38"/>
    </row>
    <row r="33" spans="1:15" ht="15.75" x14ac:dyDescent="0.2">
      <c r="A33" s="19"/>
      <c r="B33" s="19"/>
      <c r="C33" s="19"/>
      <c r="D33" s="19"/>
      <c r="E33" s="20">
        <v>3</v>
      </c>
      <c r="F33" s="20" t="s">
        <v>46</v>
      </c>
      <c r="G33" s="19"/>
      <c r="H33" s="21"/>
      <c r="I33" s="22"/>
      <c r="J33" s="22"/>
      <c r="K33" s="103">
        <f>SUM(K34:K40)</f>
        <v>185711.39</v>
      </c>
    </row>
    <row r="34" spans="1:15" ht="15" x14ac:dyDescent="0.2">
      <c r="A34" s="23" t="s">
        <v>34</v>
      </c>
      <c r="B34" s="23"/>
      <c r="C34" s="23"/>
      <c r="D34" s="24" t="s">
        <v>8</v>
      </c>
      <c r="E34" s="24">
        <v>43058</v>
      </c>
      <c r="F34" s="25" t="s">
        <v>12</v>
      </c>
      <c r="G34" s="26" t="s">
        <v>13</v>
      </c>
      <c r="H34" s="27">
        <f>677</f>
        <v>677</v>
      </c>
      <c r="I34" s="28">
        <v>8.43</v>
      </c>
      <c r="J34" s="28">
        <f t="shared" ref="J34:J40" si="4">TRUNC((I34*1.25),2)</f>
        <v>10.53</v>
      </c>
      <c r="K34" s="29">
        <f>ROUND((H34*J34),2)</f>
        <v>7128.81</v>
      </c>
    </row>
    <row r="35" spans="1:15" ht="45" x14ac:dyDescent="0.2">
      <c r="A35" s="23" t="s">
        <v>35</v>
      </c>
      <c r="B35" s="23"/>
      <c r="C35" s="23"/>
      <c r="D35" s="24" t="s">
        <v>8</v>
      </c>
      <c r="E35" s="24">
        <v>99432</v>
      </c>
      <c r="F35" s="30" t="s">
        <v>21</v>
      </c>
      <c r="G35" s="26" t="s">
        <v>14</v>
      </c>
      <c r="H35" s="27">
        <f>ROUND(((8.01+0.83+0.94+2.83)*1.1),2)</f>
        <v>13.87</v>
      </c>
      <c r="I35" s="28">
        <v>600.67999999999995</v>
      </c>
      <c r="J35" s="28">
        <f t="shared" si="4"/>
        <v>750.85</v>
      </c>
      <c r="K35" s="29">
        <f t="shared" ref="K35:K40" si="5">ROUND((H35*J35),2)</f>
        <v>10414.290000000001</v>
      </c>
      <c r="O35" s="1">
        <f>(0.95*PI()*2)*4.25</f>
        <v>25.368360677737581</v>
      </c>
    </row>
    <row r="36" spans="1:15" ht="15" x14ac:dyDescent="0.2">
      <c r="A36" s="23" t="s">
        <v>36</v>
      </c>
      <c r="B36" s="23"/>
      <c r="C36" s="23"/>
      <c r="D36" s="31" t="s">
        <v>74</v>
      </c>
      <c r="E36" s="24" t="s">
        <v>16</v>
      </c>
      <c r="F36" s="25" t="s">
        <v>17</v>
      </c>
      <c r="G36" s="24" t="s">
        <v>18</v>
      </c>
      <c r="H36" s="32">
        <f>ROUND(((25.37+14.69+1.95+1.45+7.55+2.84)*1.2),2)</f>
        <v>64.62</v>
      </c>
      <c r="I36" s="33">
        <v>231.76</v>
      </c>
      <c r="J36" s="28">
        <f t="shared" si="4"/>
        <v>289.7</v>
      </c>
      <c r="K36" s="29">
        <f t="shared" si="5"/>
        <v>18720.41</v>
      </c>
      <c r="O36" s="1">
        <f>(0.55*PI()*2)*4.25</f>
        <v>14.686945655532284</v>
      </c>
    </row>
    <row r="37" spans="1:15" ht="45" x14ac:dyDescent="0.2">
      <c r="A37" s="23" t="s">
        <v>37</v>
      </c>
      <c r="B37" s="23"/>
      <c r="C37" s="23"/>
      <c r="D37" s="24" t="s">
        <v>8</v>
      </c>
      <c r="E37" s="24">
        <v>87911</v>
      </c>
      <c r="F37" s="30" t="s">
        <v>19</v>
      </c>
      <c r="G37" s="24" t="s">
        <v>18</v>
      </c>
      <c r="H37" s="32">
        <f>ROUND(((25.37+14.69+1.95+1.45+7.55+2.84)*1.2),2)</f>
        <v>64.62</v>
      </c>
      <c r="I37" s="28">
        <v>20.43</v>
      </c>
      <c r="J37" s="28">
        <f t="shared" si="4"/>
        <v>25.53</v>
      </c>
      <c r="K37" s="29">
        <f t="shared" si="5"/>
        <v>1649.75</v>
      </c>
      <c r="O37" s="1">
        <f>(1.55*PI()*2)*0.2</f>
        <v>1.9477874452256718</v>
      </c>
    </row>
    <row r="38" spans="1:15" ht="45" x14ac:dyDescent="0.2">
      <c r="A38" s="23" t="s">
        <v>38</v>
      </c>
      <c r="B38" s="23"/>
      <c r="C38" s="23"/>
      <c r="D38" s="24" t="s">
        <v>8</v>
      </c>
      <c r="E38" s="24">
        <v>87548</v>
      </c>
      <c r="F38" s="30" t="s">
        <v>20</v>
      </c>
      <c r="G38" s="24" t="s">
        <v>18</v>
      </c>
      <c r="H38" s="32">
        <f>ROUND(((25.37+14.69+1.95+1.45+7.55+2.84)*1.2),2)</f>
        <v>64.62</v>
      </c>
      <c r="I38" s="28">
        <v>24.51</v>
      </c>
      <c r="J38" s="28">
        <f t="shared" si="4"/>
        <v>30.63</v>
      </c>
      <c r="K38" s="29">
        <f t="shared" si="5"/>
        <v>1979.31</v>
      </c>
      <c r="O38" s="1">
        <f>(1.15*PI()*2)*0.2</f>
        <v>1.4451326206513047</v>
      </c>
    </row>
    <row r="39" spans="1:15" ht="30" x14ac:dyDescent="0.2">
      <c r="A39" s="23" t="s">
        <v>39</v>
      </c>
      <c r="B39" s="36"/>
      <c r="C39" s="36"/>
      <c r="D39" s="31" t="s">
        <v>74</v>
      </c>
      <c r="E39" s="34" t="s">
        <v>52</v>
      </c>
      <c r="F39" s="35" t="s">
        <v>53</v>
      </c>
      <c r="G39" s="36" t="s">
        <v>54</v>
      </c>
      <c r="H39" s="41">
        <v>100</v>
      </c>
      <c r="I39" s="33">
        <v>624.42999999999995</v>
      </c>
      <c r="J39" s="28">
        <f t="shared" si="4"/>
        <v>780.53</v>
      </c>
      <c r="K39" s="29">
        <f t="shared" si="5"/>
        <v>78053</v>
      </c>
      <c r="O39" s="8">
        <f>(1.55^2)*PI()</f>
        <v>7.5476763502494792</v>
      </c>
    </row>
    <row r="40" spans="1:15" ht="30" x14ac:dyDescent="0.2">
      <c r="A40" s="23" t="s">
        <v>40</v>
      </c>
      <c r="B40" s="36"/>
      <c r="C40" s="36"/>
      <c r="D40" s="31" t="s">
        <v>74</v>
      </c>
      <c r="E40" s="34" t="s">
        <v>49</v>
      </c>
      <c r="F40" s="35" t="s">
        <v>50</v>
      </c>
      <c r="G40" s="36" t="s">
        <v>51</v>
      </c>
      <c r="H40" s="41">
        <v>2</v>
      </c>
      <c r="I40" s="33">
        <v>27106.33</v>
      </c>
      <c r="J40" s="28">
        <f t="shared" si="4"/>
        <v>33882.910000000003</v>
      </c>
      <c r="K40" s="29">
        <f t="shared" si="5"/>
        <v>67765.820000000007</v>
      </c>
      <c r="O40" s="1">
        <f>(0.95^2)*PI()</f>
        <v>2.8352873698647882</v>
      </c>
    </row>
    <row r="41" spans="1:15" ht="15" x14ac:dyDescent="0.2">
      <c r="A41" s="12"/>
      <c r="B41" s="12"/>
      <c r="C41" s="12"/>
      <c r="D41" s="9"/>
      <c r="E41" s="9"/>
      <c r="F41" s="15"/>
      <c r="G41" s="16"/>
      <c r="H41" s="17"/>
      <c r="I41" s="18"/>
      <c r="J41" s="18"/>
      <c r="K41" s="14"/>
    </row>
    <row r="42" spans="1:15" ht="16.5" thickBot="1" x14ac:dyDescent="0.3">
      <c r="A42" s="83"/>
      <c r="B42" s="83"/>
      <c r="C42" s="83"/>
      <c r="D42" s="83"/>
      <c r="E42" s="84"/>
      <c r="F42" s="83"/>
      <c r="G42" s="129" t="s">
        <v>41</v>
      </c>
      <c r="H42" s="129"/>
      <c r="I42" s="129"/>
      <c r="J42" s="85"/>
      <c r="K42" s="86">
        <f>SUM(K33,K23,K14)</f>
        <v>408267.11000000004</v>
      </c>
    </row>
    <row r="43" spans="1:15" x14ac:dyDescent="0.2">
      <c r="A43" s="87"/>
      <c r="B43" s="88"/>
      <c r="C43" s="88"/>
      <c r="D43" s="88"/>
      <c r="E43" s="89"/>
      <c r="F43" s="88"/>
      <c r="G43" s="88"/>
      <c r="H43" s="90"/>
      <c r="I43" s="91"/>
      <c r="J43" s="91"/>
      <c r="K43" s="92"/>
    </row>
    <row r="44" spans="1:15" ht="15" x14ac:dyDescent="0.2">
      <c r="A44" s="93"/>
      <c r="B44" s="68"/>
      <c r="C44" s="68"/>
      <c r="D44" s="60"/>
      <c r="E44" s="60"/>
      <c r="F44" s="60"/>
      <c r="G44" s="69"/>
      <c r="H44" s="60"/>
      <c r="I44" s="70"/>
      <c r="J44" s="71"/>
      <c r="K44" s="65"/>
      <c r="L44" s="73"/>
    </row>
    <row r="45" spans="1:15" ht="15" x14ac:dyDescent="0.2">
      <c r="A45" s="93"/>
      <c r="B45" s="68"/>
      <c r="C45" s="68"/>
      <c r="D45" s="60"/>
      <c r="E45" s="60"/>
      <c r="F45" s="60"/>
      <c r="G45" s="69"/>
      <c r="H45" s="60"/>
      <c r="I45" s="70"/>
      <c r="J45" s="71"/>
      <c r="K45" s="65"/>
      <c r="L45" s="73"/>
    </row>
    <row r="46" spans="1:15" ht="15" x14ac:dyDescent="0.2">
      <c r="A46" s="93"/>
      <c r="B46" s="68"/>
      <c r="C46" s="68"/>
      <c r="D46" s="60"/>
      <c r="E46" s="60"/>
      <c r="F46" s="73" t="s">
        <v>71</v>
      </c>
      <c r="G46" s="73"/>
      <c r="H46" s="73"/>
      <c r="I46" s="73"/>
      <c r="J46" s="73"/>
      <c r="K46" s="65"/>
      <c r="L46" s="73"/>
    </row>
    <row r="47" spans="1:15" ht="14.25" customHeight="1" x14ac:dyDescent="0.2">
      <c r="A47" s="118" t="s">
        <v>89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20"/>
      <c r="L47" s="73"/>
    </row>
    <row r="48" spans="1:15" ht="14.25" customHeight="1" x14ac:dyDescent="0.2">
      <c r="A48" s="93"/>
      <c r="B48" s="68"/>
      <c r="C48" s="68"/>
      <c r="D48" s="73"/>
      <c r="E48" s="73"/>
      <c r="F48" s="73"/>
      <c r="G48" s="73"/>
      <c r="H48" s="73"/>
      <c r="I48" s="73"/>
      <c r="J48" s="73"/>
      <c r="K48" s="64"/>
      <c r="L48" s="73"/>
    </row>
    <row r="49" spans="1:12" ht="15" x14ac:dyDescent="0.2">
      <c r="A49" s="93"/>
      <c r="B49" s="68"/>
      <c r="C49" s="68"/>
      <c r="D49" s="60"/>
      <c r="E49" s="60"/>
      <c r="F49" s="60"/>
      <c r="G49" s="74"/>
      <c r="H49" s="75"/>
      <c r="I49" s="76"/>
      <c r="J49" s="71"/>
      <c r="K49" s="65"/>
      <c r="L49" s="72"/>
    </row>
    <row r="50" spans="1:12" ht="15" x14ac:dyDescent="0.2">
      <c r="A50" s="93"/>
      <c r="B50" s="68"/>
      <c r="C50" s="68"/>
      <c r="D50" s="60"/>
      <c r="E50" s="60"/>
      <c r="F50" s="60"/>
      <c r="G50" s="77"/>
      <c r="H50" s="78"/>
      <c r="I50" s="66"/>
      <c r="J50" s="71"/>
      <c r="K50" s="65"/>
      <c r="L50" s="73"/>
    </row>
    <row r="51" spans="1:12" ht="15.75" x14ac:dyDescent="0.2">
      <c r="A51" s="93"/>
      <c r="B51" s="68"/>
      <c r="C51" s="68"/>
      <c r="D51" s="60"/>
      <c r="E51" s="60"/>
      <c r="F51" s="60"/>
      <c r="G51" s="69"/>
      <c r="H51" s="79"/>
      <c r="I51" s="79"/>
      <c r="J51" s="80"/>
      <c r="K51" s="65"/>
      <c r="L51" s="81"/>
    </row>
    <row r="52" spans="1:12" ht="15" x14ac:dyDescent="0.2">
      <c r="A52" s="93"/>
      <c r="B52" s="68"/>
      <c r="C52" s="68"/>
      <c r="D52" s="60"/>
      <c r="E52" s="60"/>
      <c r="F52" s="60"/>
      <c r="G52" s="74"/>
      <c r="H52" s="75"/>
      <c r="I52" s="82"/>
      <c r="J52" s="66"/>
      <c r="K52" s="65"/>
      <c r="L52" s="73"/>
    </row>
    <row r="53" spans="1:12" ht="15" x14ac:dyDescent="0.2">
      <c r="A53" s="93"/>
      <c r="B53" s="68"/>
      <c r="C53" s="68"/>
      <c r="D53" s="59"/>
      <c r="E53" s="59"/>
      <c r="F53" s="60"/>
      <c r="G53" s="94"/>
      <c r="H53" s="59"/>
      <c r="I53" s="67"/>
      <c r="J53" s="95"/>
      <c r="K53" s="96"/>
      <c r="L53" s="52"/>
    </row>
    <row r="54" spans="1:12" ht="15" thickBot="1" x14ac:dyDescent="0.25">
      <c r="A54" s="97"/>
      <c r="B54" s="98"/>
      <c r="C54" s="98"/>
      <c r="D54" s="98"/>
      <c r="E54" s="99"/>
      <c r="F54" s="98"/>
      <c r="G54" s="98"/>
      <c r="H54" s="100"/>
      <c r="I54" s="101"/>
      <c r="J54" s="101"/>
      <c r="K54" s="102"/>
    </row>
    <row r="60" spans="1:12" x14ac:dyDescent="0.2">
      <c r="A60" s="3"/>
      <c r="B60" s="3"/>
      <c r="C60" s="3"/>
      <c r="D60" s="2"/>
      <c r="E60" s="3"/>
      <c r="F60" s="4"/>
      <c r="G60" s="2"/>
      <c r="H60" s="6"/>
      <c r="I60" s="11"/>
      <c r="J60" s="11"/>
      <c r="K60" s="5"/>
    </row>
  </sheetData>
  <mergeCells count="15">
    <mergeCell ref="E9:K9"/>
    <mergeCell ref="E10:K10"/>
    <mergeCell ref="A47:K47"/>
    <mergeCell ref="A10:D10"/>
    <mergeCell ref="A6:D7"/>
    <mergeCell ref="A8:D8"/>
    <mergeCell ref="A9:D9"/>
    <mergeCell ref="E6:K7"/>
    <mergeCell ref="E8:K8"/>
    <mergeCell ref="G42:I42"/>
    <mergeCell ref="D5:H5"/>
    <mergeCell ref="A1:K1"/>
    <mergeCell ref="A2:K2"/>
    <mergeCell ref="A3:K3"/>
    <mergeCell ref="A4:K4"/>
  </mergeCells>
  <phoneticPr fontId="5" type="noConversion"/>
  <pageMargins left="0.25" right="0.25" top="0.75" bottom="0.75" header="0.3" footer="0.3"/>
  <pageSetup paperSize="9" scale="67" fitToHeight="0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187D-EBE2-4118-8BD4-703FAB406D4D}">
  <sheetPr>
    <pageSetUpPr fitToPage="1"/>
  </sheetPr>
  <dimension ref="A1:K26"/>
  <sheetViews>
    <sheetView zoomScale="70" zoomScaleNormal="70" workbookViewId="0">
      <selection activeCell="K26" sqref="A1:K26"/>
    </sheetView>
  </sheetViews>
  <sheetFormatPr defaultRowHeight="15" x14ac:dyDescent="0.25"/>
  <cols>
    <col min="2" max="2" width="50.42578125" customWidth="1"/>
    <col min="3" max="3" width="18.42578125" customWidth="1"/>
    <col min="5" max="5" width="18.42578125" customWidth="1"/>
    <col min="7" max="7" width="18.42578125" customWidth="1"/>
    <col min="9" max="9" width="18.42578125" customWidth="1"/>
    <col min="11" max="11" width="18.42578125" customWidth="1"/>
    <col min="12" max="12" width="9.85546875" customWidth="1"/>
  </cols>
  <sheetData>
    <row r="1" spans="1:11" ht="20.25" x14ac:dyDescent="0.3">
      <c r="A1" s="130"/>
      <c r="B1" s="131" t="s">
        <v>63</v>
      </c>
      <c r="C1" s="131"/>
      <c r="D1" s="131"/>
      <c r="E1" s="131"/>
      <c r="F1" s="131"/>
      <c r="G1" s="131"/>
      <c r="H1" s="131"/>
      <c r="I1" s="131"/>
      <c r="J1" s="131"/>
      <c r="K1" s="132"/>
    </row>
    <row r="2" spans="1:11" ht="20.25" x14ac:dyDescent="0.3">
      <c r="A2" s="133"/>
      <c r="B2" s="134" t="s">
        <v>64</v>
      </c>
      <c r="C2" s="134"/>
      <c r="D2" s="134"/>
      <c r="E2" s="134"/>
      <c r="F2" s="134"/>
      <c r="G2" s="134"/>
      <c r="H2" s="134"/>
      <c r="I2" s="134"/>
      <c r="J2" s="134"/>
      <c r="K2" s="135"/>
    </row>
    <row r="3" spans="1:11" x14ac:dyDescent="0.25">
      <c r="A3" s="133"/>
      <c r="B3" s="136"/>
      <c r="C3" s="136"/>
      <c r="D3" s="136"/>
      <c r="E3" s="136"/>
      <c r="F3" s="136"/>
      <c r="G3" s="136"/>
      <c r="H3" s="136"/>
      <c r="I3" s="136"/>
      <c r="J3" s="136"/>
      <c r="K3" s="137"/>
    </row>
    <row r="4" spans="1:11" ht="18" x14ac:dyDescent="0.25">
      <c r="A4" s="133"/>
      <c r="B4" s="138" t="s">
        <v>75</v>
      </c>
      <c r="C4" s="138"/>
      <c r="D4" s="138"/>
      <c r="E4" s="138"/>
      <c r="F4" s="138"/>
      <c r="G4" s="138"/>
      <c r="H4" s="138"/>
      <c r="I4" s="138"/>
      <c r="J4" s="138"/>
      <c r="K4" s="139"/>
    </row>
    <row r="5" spans="1:11" x14ac:dyDescent="0.25">
      <c r="A5" s="133"/>
      <c r="B5" s="140"/>
      <c r="C5" s="141"/>
      <c r="D5" s="141"/>
      <c r="E5" s="141"/>
      <c r="F5" s="141"/>
      <c r="G5" s="141"/>
      <c r="H5" s="141"/>
      <c r="I5" s="141"/>
      <c r="J5" s="141"/>
      <c r="K5" s="142"/>
    </row>
    <row r="6" spans="1:11" x14ac:dyDescent="0.25">
      <c r="A6" s="143"/>
      <c r="B6" s="144"/>
      <c r="C6" s="145"/>
      <c r="D6" s="144"/>
      <c r="E6" s="144"/>
      <c r="F6" s="144"/>
      <c r="G6" s="144"/>
      <c r="H6" s="144"/>
      <c r="I6" s="144"/>
      <c r="J6" s="144"/>
      <c r="K6" s="146"/>
    </row>
    <row r="7" spans="1:11" ht="15.75" x14ac:dyDescent="0.25">
      <c r="A7" s="147" t="s">
        <v>66</v>
      </c>
      <c r="B7" s="217" t="str">
        <f>'PLAN. Orçamentária'!E6</f>
        <v>ESTAÇÃO ELEVATÓRIA DE ESGOTO - DISTRITO INDUSTRIAL</v>
      </c>
      <c r="C7" s="217"/>
      <c r="D7" s="217"/>
      <c r="E7" s="217"/>
      <c r="F7" s="217"/>
      <c r="G7" s="217"/>
      <c r="H7" s="217"/>
      <c r="I7" s="217"/>
      <c r="J7" s="148" t="s">
        <v>76</v>
      </c>
      <c r="K7" s="149">
        <v>44851</v>
      </c>
    </row>
    <row r="8" spans="1:11" ht="15.75" x14ac:dyDescent="0.25">
      <c r="A8" s="147" t="s">
        <v>67</v>
      </c>
      <c r="B8" s="218" t="str">
        <f>'[1]PLANILHA ORÇAMENTÁRIA'!$E$8</f>
        <v>POLO INDUSTRIAL NELSON JOSÉ DA SILVA - VEREADOR NELSON CARIOCA</v>
      </c>
      <c r="C8" s="218"/>
      <c r="D8" s="218"/>
      <c r="E8" s="218"/>
      <c r="F8" s="218"/>
      <c r="G8" s="218"/>
      <c r="H8" s="218"/>
      <c r="I8" s="218"/>
      <c r="J8" s="148" t="s">
        <v>77</v>
      </c>
      <c r="K8" s="150">
        <v>0.25</v>
      </c>
    </row>
    <row r="9" spans="1:11" x14ac:dyDescent="0.25">
      <c r="A9" s="151"/>
      <c r="B9" s="152"/>
      <c r="C9" s="152"/>
      <c r="D9" s="152"/>
      <c r="E9" s="152"/>
      <c r="F9" s="152"/>
      <c r="G9" s="152"/>
      <c r="H9" s="152"/>
      <c r="I9" s="152"/>
      <c r="J9" s="152"/>
      <c r="K9" s="153"/>
    </row>
    <row r="10" spans="1:11" ht="25.5" x14ac:dyDescent="0.25">
      <c r="A10" s="154" t="s">
        <v>0</v>
      </c>
      <c r="B10" s="155" t="s">
        <v>78</v>
      </c>
      <c r="C10" s="156" t="s">
        <v>79</v>
      </c>
      <c r="D10" s="157" t="s">
        <v>80</v>
      </c>
      <c r="E10" s="157"/>
      <c r="F10" s="157" t="s">
        <v>81</v>
      </c>
      <c r="G10" s="157"/>
      <c r="H10" s="157" t="s">
        <v>82</v>
      </c>
      <c r="I10" s="157"/>
      <c r="J10" s="157" t="s">
        <v>83</v>
      </c>
      <c r="K10" s="158"/>
    </row>
    <row r="11" spans="1:11" ht="38.25" x14ac:dyDescent="0.25">
      <c r="A11" s="154"/>
      <c r="B11" s="155" t="s">
        <v>84</v>
      </c>
      <c r="C11" s="156" t="s">
        <v>85</v>
      </c>
      <c r="D11" s="156" t="s">
        <v>86</v>
      </c>
      <c r="E11" s="156" t="s">
        <v>87</v>
      </c>
      <c r="F11" s="156" t="s">
        <v>86</v>
      </c>
      <c r="G11" s="156" t="s">
        <v>87</v>
      </c>
      <c r="H11" s="156" t="s">
        <v>86</v>
      </c>
      <c r="I11" s="156" t="s">
        <v>87</v>
      </c>
      <c r="J11" s="156" t="s">
        <v>86</v>
      </c>
      <c r="K11" s="159" t="s">
        <v>87</v>
      </c>
    </row>
    <row r="12" spans="1:11" x14ac:dyDescent="0.25">
      <c r="A12" s="160"/>
      <c r="B12" s="161"/>
      <c r="C12" s="162"/>
      <c r="D12" s="163"/>
      <c r="E12" s="163"/>
      <c r="F12" s="163"/>
      <c r="G12" s="163"/>
      <c r="H12" s="163"/>
      <c r="I12" s="163"/>
      <c r="J12" s="163"/>
      <c r="K12" s="164"/>
    </row>
    <row r="13" spans="1:11" ht="120" x14ac:dyDescent="0.25">
      <c r="A13" s="165">
        <v>1</v>
      </c>
      <c r="B13" s="166" t="str">
        <f>'PLAN. Orçamentária'!E6</f>
        <v>ESTAÇÃO ELEVATÓRIA DE ESGOTO - DISTRITO INDUSTRIAL</v>
      </c>
      <c r="C13" s="167">
        <f>'PLAN. Orçamentária'!K42</f>
        <v>408267.11000000004</v>
      </c>
      <c r="D13" s="168">
        <v>0.25</v>
      </c>
      <c r="E13" s="169">
        <f>TRUNC((D13*C13),2)</f>
        <v>102066.77</v>
      </c>
      <c r="F13" s="168">
        <v>0.25</v>
      </c>
      <c r="G13" s="169">
        <f>TRUNC((F13*C13),2)+0.01</f>
        <v>102066.78</v>
      </c>
      <c r="H13" s="168">
        <v>0.25</v>
      </c>
      <c r="I13" s="169">
        <f>TRUNC((H13*C13),2)+0.01</f>
        <v>102066.78</v>
      </c>
      <c r="J13" s="168">
        <v>0.25</v>
      </c>
      <c r="K13" s="170">
        <f>TRUNC((J13*C13),2)+0.01</f>
        <v>102066.78</v>
      </c>
    </row>
    <row r="14" spans="1:11" ht="15.75" x14ac:dyDescent="0.25">
      <c r="A14" s="171"/>
      <c r="B14" s="172"/>
      <c r="C14" s="173"/>
      <c r="D14" s="174"/>
      <c r="E14" s="175"/>
      <c r="F14" s="175"/>
      <c r="G14" s="175"/>
      <c r="H14" s="175"/>
      <c r="I14" s="175"/>
      <c r="J14" s="174"/>
      <c r="K14" s="176"/>
    </row>
    <row r="15" spans="1:11" ht="15.75" x14ac:dyDescent="0.25">
      <c r="A15" s="177"/>
      <c r="B15" s="178"/>
      <c r="C15" s="178"/>
      <c r="D15" s="178"/>
      <c r="E15" s="178"/>
      <c r="F15" s="178"/>
      <c r="G15" s="178"/>
      <c r="H15" s="178"/>
      <c r="I15" s="178"/>
      <c r="J15" s="179"/>
      <c r="K15" s="180"/>
    </row>
    <row r="16" spans="1:11" ht="15.75" x14ac:dyDescent="0.25">
      <c r="A16" s="181"/>
      <c r="B16" s="182" t="s">
        <v>88</v>
      </c>
      <c r="C16" s="183">
        <f>C13</f>
        <v>408267.11000000004</v>
      </c>
      <c r="D16" s="184">
        <f>E16/C16</f>
        <v>0.24999998162967374</v>
      </c>
      <c r="E16" s="183">
        <f>E13</f>
        <v>102066.77</v>
      </c>
      <c r="F16" s="184">
        <f>G16/C16</f>
        <v>0.25000000612344203</v>
      </c>
      <c r="G16" s="183">
        <f>G13</f>
        <v>102066.78</v>
      </c>
      <c r="H16" s="184">
        <f>I16/C16</f>
        <v>0.25000000612344203</v>
      </c>
      <c r="I16" s="183">
        <f>I13</f>
        <v>102066.78</v>
      </c>
      <c r="J16" s="184">
        <f>K16/C16</f>
        <v>0.25000000612344203</v>
      </c>
      <c r="K16" s="185">
        <f>K13</f>
        <v>102066.78</v>
      </c>
    </row>
    <row r="17" spans="1:11" x14ac:dyDescent="0.25">
      <c r="A17" s="186"/>
      <c r="B17" s="187"/>
      <c r="C17" s="188"/>
      <c r="D17" s="188"/>
      <c r="E17" s="188"/>
      <c r="F17" s="188"/>
      <c r="G17" s="188"/>
      <c r="H17" s="188"/>
      <c r="I17" s="188"/>
      <c r="J17" s="188"/>
      <c r="K17" s="189"/>
    </row>
    <row r="18" spans="1:11" x14ac:dyDescent="0.25">
      <c r="A18" s="133"/>
      <c r="B18" s="140"/>
      <c r="C18" s="190"/>
      <c r="D18" s="191"/>
      <c r="E18" s="192"/>
      <c r="F18" s="192"/>
      <c r="G18" s="192"/>
      <c r="H18" s="192"/>
      <c r="I18" s="192"/>
      <c r="J18" s="141"/>
      <c r="K18" s="142"/>
    </row>
    <row r="19" spans="1:11" x14ac:dyDescent="0.25">
      <c r="A19" s="193"/>
      <c r="B19" s="194"/>
      <c r="C19" s="195"/>
      <c r="D19" s="196"/>
      <c r="E19" s="196"/>
      <c r="F19" s="196"/>
      <c r="G19" s="197"/>
      <c r="H19" s="198"/>
      <c r="I19" s="198"/>
      <c r="J19" s="141"/>
      <c r="K19" s="142"/>
    </row>
    <row r="20" spans="1:11" x14ac:dyDescent="0.25">
      <c r="A20" s="193"/>
      <c r="B20" s="194"/>
      <c r="C20" s="199"/>
      <c r="D20" s="200"/>
      <c r="E20" s="201"/>
      <c r="F20" s="201"/>
      <c r="G20" s="202"/>
      <c r="H20" s="198"/>
      <c r="I20" s="198"/>
      <c r="J20" s="203"/>
      <c r="K20" s="142"/>
    </row>
    <row r="21" spans="1:11" x14ac:dyDescent="0.25">
      <c r="A21" s="193"/>
      <c r="B21" s="194"/>
      <c r="C21" s="199"/>
      <c r="D21" s="200"/>
      <c r="E21" s="201"/>
      <c r="F21" s="201"/>
      <c r="G21" s="202"/>
      <c r="H21" s="198"/>
      <c r="I21" s="198"/>
      <c r="J21" s="203"/>
      <c r="K21" s="142"/>
    </row>
    <row r="22" spans="1:11" x14ac:dyDescent="0.25">
      <c r="A22" s="193"/>
      <c r="B22" s="194"/>
      <c r="C22" s="204"/>
      <c r="D22" s="205"/>
      <c r="E22" s="206"/>
      <c r="F22" s="206"/>
      <c r="G22" s="198"/>
      <c r="H22" s="198"/>
      <c r="I22" s="198"/>
      <c r="J22" s="141"/>
      <c r="K22" s="142"/>
    </row>
    <row r="23" spans="1:11" ht="18" x14ac:dyDescent="0.25">
      <c r="A23" s="193"/>
      <c r="B23" s="194"/>
      <c r="C23" s="204"/>
      <c r="D23" s="205"/>
      <c r="E23" s="206"/>
      <c r="F23" s="206"/>
      <c r="G23" s="198"/>
      <c r="H23" s="198"/>
      <c r="I23" s="198"/>
      <c r="J23" s="207"/>
      <c r="K23" s="142"/>
    </row>
    <row r="24" spans="1:11" x14ac:dyDescent="0.25">
      <c r="A24" s="193"/>
      <c r="B24" s="194"/>
      <c r="C24" s="204"/>
      <c r="D24" s="205"/>
      <c r="E24" s="208"/>
      <c r="F24" s="208"/>
      <c r="G24" s="198"/>
      <c r="H24" s="198"/>
      <c r="I24" s="198"/>
      <c r="J24" s="141"/>
      <c r="K24" s="142"/>
    </row>
    <row r="25" spans="1:11" x14ac:dyDescent="0.25">
      <c r="A25" s="193"/>
      <c r="B25" s="194"/>
      <c r="C25" s="204"/>
      <c r="D25" s="205"/>
      <c r="E25" s="208"/>
      <c r="F25" s="208"/>
      <c r="G25" s="198"/>
      <c r="H25" s="198"/>
      <c r="I25" s="198"/>
      <c r="J25" s="141"/>
      <c r="K25" s="142"/>
    </row>
    <row r="26" spans="1:11" ht="15.75" thickBot="1" x14ac:dyDescent="0.3">
      <c r="A26" s="209"/>
      <c r="B26" s="210"/>
      <c r="C26" s="211"/>
      <c r="D26" s="212"/>
      <c r="E26" s="213"/>
      <c r="F26" s="213"/>
      <c r="G26" s="214"/>
      <c r="H26" s="214"/>
      <c r="I26" s="214"/>
      <c r="J26" s="215"/>
      <c r="K26" s="216"/>
    </row>
  </sheetData>
  <mergeCells count="12">
    <mergeCell ref="A10:A11"/>
    <mergeCell ref="D10:E10"/>
    <mergeCell ref="F10:G10"/>
    <mergeCell ref="H10:I10"/>
    <mergeCell ref="J10:K10"/>
    <mergeCell ref="A15:I15"/>
    <mergeCell ref="B1:J1"/>
    <mergeCell ref="B2:J2"/>
    <mergeCell ref="B4:J4"/>
    <mergeCell ref="B7:I7"/>
    <mergeCell ref="B8:I8"/>
    <mergeCell ref="A9:K9"/>
  </mergeCells>
  <pageMargins left="0.25" right="0.25" top="0.75" bottom="0.75" header="0.3" footer="0.3"/>
  <pageSetup paperSize="9" scale="7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PLAN. Orçamentária</vt:lpstr>
      <vt:lpstr>Cronograma FF</vt:lpstr>
      <vt:lpstr>'PLAN.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Schincariol</dc:creator>
  <cp:lastModifiedBy>User</cp:lastModifiedBy>
  <cp:lastPrinted>2022-10-17T14:09:05Z</cp:lastPrinted>
  <dcterms:created xsi:type="dcterms:W3CDTF">2015-06-05T18:19:34Z</dcterms:created>
  <dcterms:modified xsi:type="dcterms:W3CDTF">2022-10-17T14:28:10Z</dcterms:modified>
</cp:coreProperties>
</file>