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User.DESKTOP-0QVTJ7L\Documents\reservatorio e elevatória de esgoto\"/>
    </mc:Choice>
  </mc:AlternateContent>
  <xr:revisionPtr revIDLastSave="0" documentId="13_ncr:1_{0CF8731E-3E1B-460A-8C2E-6CC26C3F8810}" xr6:coauthVersionLast="47" xr6:coauthVersionMax="47" xr10:uidLastSave="{00000000-0000-0000-0000-000000000000}"/>
  <bookViews>
    <workbookView xWindow="-20610" yWindow="-120" windowWidth="20730" windowHeight="11160" activeTab="2" xr2:uid="{00000000-000D-0000-FFFF-FFFF00000000}"/>
  </bookViews>
  <sheets>
    <sheet name="PLANILHA ORÇAMENTÁRIA" sheetId="1" r:id="rId1"/>
    <sheet name="MERCADO" sheetId="2" r:id="rId2"/>
    <sheet name="CRONOGRAMA FF" sheetId="3" r:id="rId3"/>
  </sheets>
  <definedNames>
    <definedName name="_xlnm.Print_Area" localSheetId="0">'PLANILHA ORÇAMENTÁRIA'!$A$1:$K$62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1" i="1" l="1"/>
  <c r="K31" i="1"/>
  <c r="K21" i="1"/>
  <c r="K15" i="1"/>
  <c r="B13" i="3"/>
  <c r="B8" i="3"/>
  <c r="B7" i="3"/>
  <c r="K16" i="1"/>
  <c r="I16" i="1"/>
  <c r="G11" i="2" l="1"/>
  <c r="B11" i="2"/>
  <c r="B7" i="2"/>
  <c r="K43" i="1"/>
  <c r="K44" i="1"/>
  <c r="K46" i="1"/>
  <c r="K47" i="1"/>
  <c r="K36" i="1"/>
  <c r="K37" i="1"/>
  <c r="K34" i="1"/>
  <c r="K33" i="1"/>
  <c r="K23" i="1"/>
  <c r="K24" i="1"/>
  <c r="K26" i="1"/>
  <c r="K27" i="1"/>
  <c r="K18" i="1"/>
  <c r="K17" i="1"/>
  <c r="J43" i="1"/>
  <c r="J44" i="1"/>
  <c r="J45" i="1"/>
  <c r="K45" i="1" s="1"/>
  <c r="J46" i="1"/>
  <c r="J47" i="1"/>
  <c r="J48" i="1"/>
  <c r="K48" i="1" s="1"/>
  <c r="J49" i="1"/>
  <c r="K49" i="1" s="1"/>
  <c r="J42" i="1"/>
  <c r="K42" i="1" s="1"/>
  <c r="J33" i="1"/>
  <c r="J34" i="1"/>
  <c r="J35" i="1"/>
  <c r="K35" i="1" s="1"/>
  <c r="J36" i="1"/>
  <c r="J37" i="1"/>
  <c r="J38" i="1"/>
  <c r="K38" i="1" s="1"/>
  <c r="J39" i="1"/>
  <c r="K39" i="1" s="1"/>
  <c r="J32" i="1"/>
  <c r="K32" i="1" s="1"/>
  <c r="J23" i="1"/>
  <c r="J24" i="1"/>
  <c r="J25" i="1"/>
  <c r="K25" i="1" s="1"/>
  <c r="J26" i="1"/>
  <c r="J27" i="1"/>
  <c r="J28" i="1"/>
  <c r="K28" i="1" s="1"/>
  <c r="J29" i="1"/>
  <c r="K29" i="1" s="1"/>
  <c r="J22" i="1"/>
  <c r="K22" i="1" s="1"/>
  <c r="J17" i="1"/>
  <c r="J18" i="1"/>
  <c r="J19" i="1"/>
  <c r="K19" i="1" s="1"/>
  <c r="J16" i="1"/>
  <c r="H42" i="1" l="1"/>
  <c r="H26" i="1"/>
  <c r="H32" i="1"/>
  <c r="H27" i="1"/>
  <c r="H22" i="1"/>
  <c r="K51" i="1" l="1"/>
  <c r="C13" i="3" s="1"/>
  <c r="C16" i="3" l="1"/>
  <c r="K13" i="3"/>
  <c r="K16" i="3" s="1"/>
  <c r="J16" i="3" s="1"/>
  <c r="I13" i="3"/>
  <c r="I16" i="3" s="1"/>
  <c r="E13" i="3"/>
  <c r="E16" i="3" s="1"/>
  <c r="D16" i="3" s="1"/>
  <c r="G13" i="3"/>
  <c r="G16" i="3" s="1"/>
  <c r="F16" i="3" s="1"/>
  <c r="H16" i="3" l="1"/>
</calcChain>
</file>

<file path=xl/sharedStrings.xml><?xml version="1.0" encoding="utf-8"?>
<sst xmlns="http://schemas.openxmlformats.org/spreadsheetml/2006/main" count="193" uniqueCount="105">
  <si>
    <t>ITEM</t>
  </si>
  <si>
    <t>FONTE</t>
  </si>
  <si>
    <t>CÓDIGO</t>
  </si>
  <si>
    <t>DESCRIÇÃO</t>
  </si>
  <si>
    <t>UNID.</t>
  </si>
  <si>
    <t>QUANT.</t>
  </si>
  <si>
    <t xml:space="preserve"> TOTAL</t>
  </si>
  <si>
    <t>1.1</t>
  </si>
  <si>
    <t>SINAPI</t>
  </si>
  <si>
    <t>quantidade</t>
  </si>
  <si>
    <t>peça</t>
  </si>
  <si>
    <t>1.2</t>
  </si>
  <si>
    <t xml:space="preserve">Bloco de concreto estrutural 19 x 19 x 39 cm, fbk 10 mpa (nbr 6136) </t>
  </si>
  <si>
    <t>Aço ca-50, 10,0 mm, ou 12,5 mm, ou 16,0 mm, ou 20,0 mm, dobrado e cortado</t>
  </si>
  <si>
    <t xml:space="preserve"> kg</t>
  </si>
  <si>
    <t>m³</t>
  </si>
  <si>
    <t>2.1</t>
  </si>
  <si>
    <t>09.01.030</t>
  </si>
  <si>
    <t>Forma em madeira comum para estrutura</t>
  </si>
  <si>
    <t>m²</t>
  </si>
  <si>
    <t>Chapisco aplicado somente na estrutura de concreto da fachada
com desempenadeira dentada. argamassa industrializada com 
preparo em misturador 300 kg. af_06/2014</t>
  </si>
  <si>
    <t>Massa única, para recebimento de pintura, em argamassa traço 1:2:8
preparo manual aplicada manualmente em faces internas de paredes
espessura de 10mm, com execução de taliscas</t>
  </si>
  <si>
    <t>Concretagem de paredes em edificações unifamiliares feitas com sistemade fôrmas manuseáveis, com concreto usinado bombeável fck 25 mpa - lançamento adensamento e acabamento (exclusive bomba lança). af_06/2015</t>
  </si>
  <si>
    <t>unid.</t>
  </si>
  <si>
    <t>MERCADO</t>
  </si>
  <si>
    <t>-</t>
  </si>
  <si>
    <t xml:space="preserve">Estação de Pressurisadora de Água Tratada </t>
  </si>
  <si>
    <t>1.3</t>
  </si>
  <si>
    <t>1.4</t>
  </si>
  <si>
    <t>2.2</t>
  </si>
  <si>
    <t>2.3</t>
  </si>
  <si>
    <t>2.4</t>
  </si>
  <si>
    <t>2.5</t>
  </si>
  <si>
    <t>2.6</t>
  </si>
  <si>
    <t>2.7</t>
  </si>
  <si>
    <t>2.8</t>
  </si>
  <si>
    <t>3.1</t>
  </si>
  <si>
    <t>3.2</t>
  </si>
  <si>
    <t>3.3</t>
  </si>
  <si>
    <t>3.4</t>
  </si>
  <si>
    <t>3.5</t>
  </si>
  <si>
    <t>3.6</t>
  </si>
  <si>
    <t>3.7</t>
  </si>
  <si>
    <t>3.8</t>
  </si>
  <si>
    <t>4.1</t>
  </si>
  <si>
    <t>4.2</t>
  </si>
  <si>
    <t>4.3</t>
  </si>
  <si>
    <t>4.4</t>
  </si>
  <si>
    <t>Valvula Reguladora de Nivel</t>
  </si>
  <si>
    <t xml:space="preserve">Macro Medidor </t>
  </si>
  <si>
    <t>TOTAL GERAL</t>
  </si>
  <si>
    <t>Prefeitura do Município de São Miguel Arcanjo</t>
  </si>
  <si>
    <t>Secretaria Municipal de Obras</t>
  </si>
  <si>
    <t>PLANILHA ORÇAMENTÁRIA</t>
  </si>
  <si>
    <t>OBRA</t>
  </si>
  <si>
    <t>LOCAL</t>
  </si>
  <si>
    <t>POLO INDUSTRIAL NELSON JOSÉ DA SILVA - VEREADOR NELSON CARIOCA</t>
  </si>
  <si>
    <t>REFERÊNCIA</t>
  </si>
  <si>
    <t>BDI</t>
  </si>
  <si>
    <t>RESERVATÓRIO DE ÁGUA - DISTRITO INDUSTRIAL</t>
  </si>
  <si>
    <t>VALOR UNIT.
S/ BDI</t>
  </si>
  <si>
    <t>VALOR UNIT.
C/ BDI</t>
  </si>
  <si>
    <t>4.5</t>
  </si>
  <si>
    <t>4.6</t>
  </si>
  <si>
    <t>4.7</t>
  </si>
  <si>
    <t>4.8</t>
  </si>
  <si>
    <t>Obs: Para este orçamento, foram utilizados valores COM DESONERAÇÃO.</t>
  </si>
  <si>
    <t>M2</t>
  </si>
  <si>
    <t>UN</t>
  </si>
  <si>
    <t>67.02.160</t>
  </si>
  <si>
    <t>Medidor de vazão tipo calha Parshall com garganta W= 3´</t>
  </si>
  <si>
    <t>46.14.020</t>
  </si>
  <si>
    <t>Tubo de ferro fundido classe K-7 com junta elástica, DN= 150mm, inclusive conexões</t>
  </si>
  <si>
    <t>M</t>
  </si>
  <si>
    <t>67.02.240</t>
  </si>
  <si>
    <t>Grade média em aço carbono, espaçamento de 2 cm com barras chatas de 1´ x 3/8´</t>
  </si>
  <si>
    <t>43.10.770</t>
  </si>
  <si>
    <t>Conjunto motor-bomba (centrífuga) 40 cv, monoestágio trifásico, Hman= 45 a 75 mca e Q= 120 a 75 m³/h</t>
  </si>
  <si>
    <t>BOLETIM CDHU N.º 187, SINAPI-SP 08/2022</t>
  </si>
  <si>
    <t>CDHU 187</t>
  </si>
  <si>
    <t>Secretária de Municipal de Obras</t>
  </si>
  <si>
    <t>TABELA DE ORÇAMENTOS DE MERCADO</t>
  </si>
  <si>
    <t>DATA</t>
  </si>
  <si>
    <t>DESCRIÇÃO DE SERVIÇOS E MATERIAS</t>
  </si>
  <si>
    <t>VALOR MÉDIO</t>
  </si>
  <si>
    <t>PC</t>
  </si>
  <si>
    <t>Reservatório de água metálico tubular, com capacidade de 200,00m³</t>
  </si>
  <si>
    <t>VALOR UNITÁRIO
EMPRESA: AP PEZZATO LTDA
CNPJ 10.926.916/0001-20</t>
  </si>
  <si>
    <t>VALOR UNITÁRIO
EMPRESA: DIPAWA IND. COM. E CONSTRUTORA LTDA 
CNPJ 55.456.602/0001-40</t>
  </si>
  <si>
    <t>VALOR UNITÁRIO
EMPRESA: FORT 3 INDUSTRIA, COMERCIO E CONSTRUÇÕES LTDA
CNPJ 11.227.307/0001-46</t>
  </si>
  <si>
    <t>São Miguel Arcanjo, 17 de outubro de 2022.</t>
  </si>
  <si>
    <t>Reservatório 200,00m³</t>
  </si>
  <si>
    <t>CRONOGRAMA FÍSICO FINANCEIRO</t>
  </si>
  <si>
    <t>B.D.I</t>
  </si>
  <si>
    <t xml:space="preserve">DISCRIMINAÇÃO  </t>
  </si>
  <si>
    <t xml:space="preserve">VALOR DOS  </t>
  </si>
  <si>
    <t>1º MÊS</t>
  </si>
  <si>
    <t>2º MÊS</t>
  </si>
  <si>
    <t>3º MÊS</t>
  </si>
  <si>
    <t>4º MÊS</t>
  </si>
  <si>
    <t>DE SERVIÇOS</t>
  </si>
  <si>
    <t>SERVIÇOS (R$)</t>
  </si>
  <si>
    <t>%</t>
  </si>
  <si>
    <t>FINANC.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</si>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</sst>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0"/>
    <numFmt numFmtId="167" formatCode="_-&quot;R$&quot;\ * #,##0.00_-;\-&quot;R$&quot;\ * #,##0.00_-;_-&quot;R$&quot;\ * &quot;-&quot;??_-;_-@_-"/>
    <numFmt numFmtId="168" formatCode="_-* #,##0.00_-;\-* #,##0.00_-;_-* &quot;-&quot;??_-;_-@_-"/>
    <numFmt numFmtId="169" formatCode="_-&quot;R$&quot;* #,##0.00_-;\-&quot;R$&quot;* #,##0.00_-;_-&quot;R$&quot;* &quot;-&quot;??_-;_-@_-"/>
    <numFmt numFmtId="170" formatCode="_(&quot;R$ &quot;* #,##0.00_);_(&quot;R$ &quot;* \(#,##0.00\);_(&quot;R$ &quot;* &quot;-&quot;??_);_(@_)"/>
    <numFmt numFmtId="171" formatCode="0.0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color rgb="FF000000"/>
      <name val="Arial"/>
      <family val="2"/>
    </font>
    <font>
      <sz val="10"/>
      <name val="Courier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  <font>
      <b/>
      <sz val="12"/>
      <color theme="1"/>
      <name val="Arial"/>
      <family val="2"/>
    </font>
    <font>
      <b/>
      <sz val="16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Courier"/>
      <family val="3"/>
    </font>
    <font>
      <sz val="11"/>
      <color indexed="8"/>
      <name val="Calibri"/>
      <family val="2"/>
      <scheme val="minor"/>
    </font>
    <font>
      <sz val="14"/>
      <name val="Arial"/>
      <family val="2"/>
    </font>
    <font>
      <i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0">
    <xf numFmtId="0" fontId="0" fillId="0" borderId="0"/>
    <xf numFmtId="44" fontId="6" fillId="0" borderId="0" applyFont="0" applyFill="0" applyBorder="0" applyAlignment="0" applyProtection="0"/>
    <xf numFmtId="0" fontId="9" fillId="0" borderId="0"/>
    <xf numFmtId="0" fontId="11" fillId="0" borderId="0"/>
    <xf numFmtId="168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9" fillId="0" borderId="0"/>
    <xf numFmtId="0" fontId="20" fillId="0" borderId="0"/>
    <xf numFmtId="0" fontId="20" fillId="0" borderId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0" fontId="9" fillId="0" borderId="0"/>
    <xf numFmtId="169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9" fillId="0" borderId="0"/>
    <xf numFmtId="0" fontId="6" fillId="0" borderId="0"/>
    <xf numFmtId="0" fontId="6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9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9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11" fillId="0" borderId="0"/>
    <xf numFmtId="168" fontId="9" fillId="0" borderId="0" applyFont="0" applyFill="0" applyBorder="0" applyAlignment="0" applyProtection="0"/>
  </cellStyleXfs>
  <cellXfs count="27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2" borderId="18" xfId="0" applyFont="1" applyFill="1" applyBorder="1" applyAlignment="1">
      <alignment horizontal="center" vertical="center"/>
    </xf>
    <xf numFmtId="164" fontId="10" fillId="2" borderId="18" xfId="0" applyNumberFormat="1" applyFont="1" applyFill="1" applyBorder="1" applyAlignment="1">
      <alignment horizontal="center" vertical="center"/>
    </xf>
    <xf numFmtId="44" fontId="10" fillId="2" borderId="18" xfId="1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2" xfId="0" applyFont="1" applyBorder="1"/>
    <xf numFmtId="0" fontId="1" fillId="0" borderId="2" xfId="0" applyFont="1" applyBorder="1" applyAlignment="1">
      <alignment vertical="center"/>
    </xf>
    <xf numFmtId="44" fontId="1" fillId="0" borderId="2" xfId="1" applyFont="1" applyBorder="1" applyAlignment="1">
      <alignment vertical="center"/>
    </xf>
    <xf numFmtId="0" fontId="1" fillId="0" borderId="4" xfId="0" applyFont="1" applyBorder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2" fontId="8" fillId="0" borderId="0" xfId="3" applyNumberFormat="1" applyFont="1" applyAlignment="1">
      <alignment vertical="center" wrapText="1"/>
    </xf>
    <xf numFmtId="2" fontId="8" fillId="0" borderId="0" xfId="3" applyNumberFormat="1" applyFont="1" applyAlignment="1">
      <alignment horizontal="center" vertical="center" wrapText="1"/>
    </xf>
    <xf numFmtId="4" fontId="8" fillId="0" borderId="0" xfId="0" applyNumberFormat="1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1" fillId="0" borderId="6" xfId="0" applyFont="1" applyBorder="1"/>
    <xf numFmtId="0" fontId="1" fillId="0" borderId="7" xfId="0" applyFont="1" applyBorder="1"/>
    <xf numFmtId="0" fontId="1" fillId="0" borderId="7" xfId="0" applyFont="1" applyBorder="1" applyAlignment="1">
      <alignment vertical="center"/>
    </xf>
    <xf numFmtId="44" fontId="1" fillId="0" borderId="7" xfId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44" fontId="10" fillId="2" borderId="20" xfId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44" fontId="2" fillId="0" borderId="13" xfId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44" fontId="12" fillId="0" borderId="13" xfId="1" applyFont="1" applyBorder="1" applyAlignment="1">
      <alignment vertical="center"/>
    </xf>
    <xf numFmtId="49" fontId="12" fillId="0" borderId="13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/>
    </xf>
    <xf numFmtId="0" fontId="12" fillId="0" borderId="6" xfId="0" applyFont="1" applyBorder="1"/>
    <xf numFmtId="0" fontId="12" fillId="0" borderId="7" xfId="0" applyFont="1" applyBorder="1"/>
    <xf numFmtId="44" fontId="8" fillId="0" borderId="7" xfId="1" applyFont="1" applyBorder="1"/>
    <xf numFmtId="44" fontId="3" fillId="0" borderId="7" xfId="1" applyFont="1" applyBorder="1" applyAlignment="1">
      <alignment vertical="center"/>
    </xf>
    <xf numFmtId="44" fontId="3" fillId="0" borderId="8" xfId="1" applyFont="1" applyBorder="1" applyAlignment="1">
      <alignment vertical="center"/>
    </xf>
    <xf numFmtId="44" fontId="1" fillId="0" borderId="2" xfId="1" applyFont="1" applyBorder="1" applyAlignment="1">
      <alignment horizontal="center" vertical="center"/>
    </xf>
    <xf numFmtId="44" fontId="1" fillId="0" borderId="3" xfId="1" applyFont="1" applyBorder="1" applyAlignment="1">
      <alignment horizontal="center" vertical="center"/>
    </xf>
    <xf numFmtId="44" fontId="4" fillId="0" borderId="0" xfId="1" applyFont="1" applyBorder="1" applyAlignment="1">
      <alignment horizontal="center" vertical="center"/>
    </xf>
    <xf numFmtId="44" fontId="4" fillId="0" borderId="5" xfId="1" applyFont="1" applyBorder="1" applyAlignment="1">
      <alignment horizontal="center" vertical="center"/>
    </xf>
    <xf numFmtId="44" fontId="12" fillId="0" borderId="7" xfId="1" applyFont="1" applyBorder="1"/>
    <xf numFmtId="44" fontId="12" fillId="0" borderId="8" xfId="1" applyFont="1" applyBorder="1"/>
    <xf numFmtId="44" fontId="1" fillId="0" borderId="3" xfId="1" applyFont="1" applyBorder="1" applyAlignment="1">
      <alignment vertical="center"/>
    </xf>
    <xf numFmtId="44" fontId="8" fillId="0" borderId="0" xfId="1" applyFont="1" applyBorder="1" applyAlignment="1">
      <alignment vertical="center"/>
    </xf>
    <xf numFmtId="44" fontId="8" fillId="0" borderId="0" xfId="1" applyFont="1" applyAlignment="1">
      <alignment vertical="center"/>
    </xf>
    <xf numFmtId="44" fontId="8" fillId="0" borderId="5" xfId="1" applyFont="1" applyBorder="1" applyAlignment="1">
      <alignment vertical="center"/>
    </xf>
    <xf numFmtId="44" fontId="8" fillId="0" borderId="0" xfId="1" applyFont="1" applyAlignment="1">
      <alignment horizontal="right" vertical="center" wrapText="1"/>
    </xf>
    <xf numFmtId="44" fontId="8" fillId="0" borderId="0" xfId="1" applyFont="1" applyFill="1" applyBorder="1" applyAlignment="1">
      <alignment horizontal="right" vertical="center" wrapText="1"/>
    </xf>
    <xf numFmtId="44" fontId="7" fillId="0" borderId="0" xfId="1" applyFont="1" applyAlignment="1">
      <alignment vertical="center" wrapText="1"/>
    </xf>
    <xf numFmtId="44" fontId="8" fillId="0" borderId="0" xfId="1" applyFont="1"/>
    <xf numFmtId="44" fontId="8" fillId="0" borderId="5" xfId="1" applyFont="1" applyBorder="1"/>
    <xf numFmtId="44" fontId="1" fillId="0" borderId="8" xfId="1" applyFont="1" applyBorder="1" applyAlignment="1">
      <alignment vertical="center"/>
    </xf>
    <xf numFmtId="44" fontId="1" fillId="0" borderId="0" xfId="1" applyFont="1"/>
    <xf numFmtId="0" fontId="1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center" vertical="center"/>
    </xf>
    <xf numFmtId="44" fontId="1" fillId="0" borderId="13" xfId="1" applyFont="1" applyBorder="1" applyAlignment="1">
      <alignment horizontal="center" vertical="center"/>
    </xf>
    <xf numFmtId="44" fontId="4" fillId="0" borderId="13" xfId="1" applyFont="1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2" fontId="12" fillId="3" borderId="13" xfId="0" applyNumberFormat="1" applyFont="1" applyFill="1" applyBorder="1" applyAlignment="1">
      <alignment horizontal="center" vertical="center"/>
    </xf>
    <xf numFmtId="44" fontId="12" fillId="3" borderId="13" xfId="1" applyFont="1" applyFill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2" fontId="12" fillId="0" borderId="13" xfId="0" applyNumberFormat="1" applyFont="1" applyBorder="1" applyAlignment="1">
      <alignment horizontal="center" vertical="center"/>
    </xf>
    <xf numFmtId="44" fontId="12" fillId="0" borderId="13" xfId="1" applyFont="1" applyBorder="1" applyAlignment="1">
      <alignment horizontal="center" vertical="center"/>
    </xf>
    <xf numFmtId="49" fontId="13" fillId="0" borderId="13" xfId="0" applyNumberFormat="1" applyFont="1" applyBorder="1" applyAlignment="1">
      <alignment horizontal="center" vertical="center"/>
    </xf>
    <xf numFmtId="2" fontId="13" fillId="0" borderId="13" xfId="0" applyNumberFormat="1" applyFont="1" applyBorder="1" applyAlignment="1">
      <alignment horizontal="center" vertical="center"/>
    </xf>
    <xf numFmtId="44" fontId="2" fillId="0" borderId="13" xfId="1" applyFont="1" applyBorder="1" applyAlignment="1">
      <alignment horizontal="center" vertical="center"/>
    </xf>
    <xf numFmtId="44" fontId="13" fillId="0" borderId="13" xfId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44" fontId="2" fillId="3" borderId="13" xfId="1" applyFont="1" applyFill="1" applyBorder="1" applyAlignment="1">
      <alignment horizontal="center" vertical="center"/>
    </xf>
    <xf numFmtId="2" fontId="2" fillId="3" borderId="13" xfId="0" applyNumberFormat="1" applyFont="1" applyFill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2" fontId="2" fillId="0" borderId="13" xfId="0" applyNumberFormat="1" applyFont="1" applyFill="1" applyBorder="1" applyAlignment="1">
      <alignment horizontal="center" vertical="center"/>
    </xf>
    <xf numFmtId="0" fontId="12" fillId="2" borderId="13" xfId="0" applyFont="1" applyFill="1" applyBorder="1"/>
    <xf numFmtId="44" fontId="14" fillId="2" borderId="13" xfId="1" applyFont="1" applyFill="1" applyBorder="1" applyAlignment="1">
      <alignment horizontal="left"/>
    </xf>
    <xf numFmtId="44" fontId="14" fillId="2" borderId="13" xfId="1" applyFont="1" applyFill="1" applyBorder="1"/>
    <xf numFmtId="0" fontId="12" fillId="2" borderId="13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8" fillId="0" borderId="13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44" fontId="14" fillId="3" borderId="13" xfId="1" applyFont="1" applyFill="1" applyBorder="1" applyAlignment="1">
      <alignment horizontal="center" vertical="center"/>
    </xf>
    <xf numFmtId="44" fontId="10" fillId="3" borderId="13" xfId="1" applyFont="1" applyFill="1" applyBorder="1" applyAlignment="1">
      <alignment horizontal="center" vertical="center"/>
    </xf>
    <xf numFmtId="49" fontId="12" fillId="0" borderId="21" xfId="0" applyNumberFormat="1" applyFont="1" applyBorder="1" applyAlignment="1">
      <alignment horizontal="center" vertical="center"/>
    </xf>
    <xf numFmtId="44" fontId="12" fillId="0" borderId="21" xfId="1" applyFont="1" applyBorder="1" applyAlignment="1">
      <alignment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5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0" xfId="2" applyFont="1" applyBorder="1" applyAlignment="1">
      <alignment horizontal="left" vertical="center" wrapText="1"/>
    </xf>
    <xf numFmtId="0" fontId="7" fillId="0" borderId="11" xfId="2" applyFont="1" applyBorder="1" applyAlignment="1">
      <alignment horizontal="left" vertical="center" wrapText="1"/>
    </xf>
    <xf numFmtId="0" fontId="7" fillId="0" borderId="13" xfId="2" applyFont="1" applyBorder="1" applyAlignment="1">
      <alignment horizontal="left" vertical="center" wrapText="1"/>
    </xf>
    <xf numFmtId="0" fontId="7" fillId="0" borderId="14" xfId="2" applyFont="1" applyBorder="1" applyAlignment="1">
      <alignment horizontal="left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0" fontId="7" fillId="0" borderId="16" xfId="2" applyNumberFormat="1" applyFont="1" applyBorder="1" applyAlignment="1">
      <alignment horizontal="left" vertical="center" wrapText="1"/>
    </xf>
    <xf numFmtId="10" fontId="7" fillId="0" borderId="17" xfId="2" applyNumberFormat="1" applyFont="1" applyBorder="1" applyAlignment="1">
      <alignment horizontal="left" vertical="center" wrapText="1"/>
    </xf>
    <xf numFmtId="0" fontId="8" fillId="0" borderId="4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0" fontId="14" fillId="2" borderId="13" xfId="0" applyFont="1" applyFill="1" applyBorder="1" applyAlignment="1">
      <alignment horizontal="left"/>
    </xf>
    <xf numFmtId="0" fontId="14" fillId="4" borderId="20" xfId="0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14" fillId="4" borderId="19" xfId="0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 textRotation="90" wrapText="1"/>
    </xf>
    <xf numFmtId="0" fontId="14" fillId="4" borderId="35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left" vertical="center"/>
    </xf>
    <xf numFmtId="0" fontId="14" fillId="4" borderId="34" xfId="0" applyFont="1" applyFill="1" applyBorder="1" applyAlignment="1">
      <alignment horizontal="center" vertical="center" textRotation="90" wrapText="1"/>
    </xf>
    <xf numFmtId="0" fontId="14" fillId="4" borderId="34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center" wrapText="1"/>
    </xf>
    <xf numFmtId="10" fontId="7" fillId="0" borderId="17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12" fillId="0" borderId="16" xfId="0" applyFont="1" applyFill="1" applyBorder="1" applyAlignment="1">
      <alignment vertical="center" wrapText="1"/>
    </xf>
    <xf numFmtId="0" fontId="14" fillId="4" borderId="33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14" fontId="7" fillId="0" borderId="11" xfId="0" applyNumberFormat="1" applyFont="1" applyFill="1" applyBorder="1" applyAlignment="1">
      <alignment horizontal="center" vertical="center"/>
    </xf>
    <xf numFmtId="0" fontId="0" fillId="0" borderId="0" xfId="0"/>
    <xf numFmtId="43" fontId="9" fillId="0" borderId="0" xfId="28" applyNumberFormat="1" applyFont="1" applyFill="1" applyBorder="1"/>
    <xf numFmtId="170" fontId="9" fillId="0" borderId="0" xfId="28" applyNumberFormat="1" applyFont="1" applyFill="1" applyBorder="1" applyAlignment="1">
      <alignment horizontal="right" vertical="center" wrapText="1"/>
    </xf>
    <xf numFmtId="4" fontId="9" fillId="0" borderId="0" xfId="28" applyNumberFormat="1" applyFont="1" applyFill="1" applyBorder="1" applyAlignment="1">
      <alignment horizontal="right" vertical="center" wrapText="1"/>
    </xf>
    <xf numFmtId="2" fontId="18" fillId="0" borderId="13" xfId="20" applyNumberFormat="1" applyFont="1" applyBorder="1" applyAlignment="1">
      <alignment horizontal="right" vertical="center" wrapText="1"/>
    </xf>
    <xf numFmtId="2" fontId="8" fillId="0" borderId="13" xfId="20" applyNumberFormat="1" applyFont="1" applyBorder="1" applyAlignment="1">
      <alignment horizontal="left" vertical="center" wrapText="1"/>
    </xf>
    <xf numFmtId="170" fontId="7" fillId="0" borderId="13" xfId="20" applyNumberFormat="1" applyFont="1" applyBorder="1" applyAlignment="1">
      <alignment horizontal="center" vertical="center"/>
    </xf>
    <xf numFmtId="2" fontId="8" fillId="0" borderId="13" xfId="20" applyNumberFormat="1" applyFont="1" applyBorder="1" applyAlignment="1">
      <alignment horizontal="left" wrapText="1"/>
    </xf>
    <xf numFmtId="170" fontId="8" fillId="0" borderId="13" xfId="20" applyNumberFormat="1" applyFont="1" applyBorder="1" applyAlignment="1">
      <alignment horizontal="right"/>
    </xf>
    <xf numFmtId="9" fontId="8" fillId="0" borderId="13" xfId="23" applyFont="1" applyBorder="1" applyAlignment="1">
      <alignment horizontal="center"/>
    </xf>
    <xf numFmtId="170" fontId="8" fillId="0" borderId="13" xfId="20" applyNumberFormat="1" applyFont="1" applyBorder="1"/>
    <xf numFmtId="170" fontId="9" fillId="0" borderId="0" xfId="35" applyNumberFormat="1" applyFont="1" applyBorder="1" applyAlignment="1">
      <alignment horizontal="right" vertical="center" wrapText="1"/>
    </xf>
    <xf numFmtId="0" fontId="8" fillId="0" borderId="13" xfId="20" applyFont="1" applyBorder="1"/>
    <xf numFmtId="170" fontId="18" fillId="0" borderId="13" xfId="20" applyNumberFormat="1" applyFont="1" applyBorder="1" applyAlignment="1">
      <alignment horizontal="right" vertical="center" wrapText="1"/>
    </xf>
    <xf numFmtId="170" fontId="18" fillId="0" borderId="13" xfId="20" applyNumberFormat="1" applyFont="1" applyBorder="1" applyAlignment="1">
      <alignment horizontal="center" vertical="center" wrapText="1"/>
    </xf>
    <xf numFmtId="170" fontId="8" fillId="0" borderId="13" xfId="20" applyNumberFormat="1" applyFont="1" applyBorder="1" applyAlignment="1">
      <alignment horizontal="right" vertical="center" wrapText="1"/>
    </xf>
    <xf numFmtId="170" fontId="8" fillId="0" borderId="13" xfId="20" applyNumberFormat="1" applyFont="1" applyBorder="1" applyAlignment="1">
      <alignment vertical="center" wrapText="1"/>
    </xf>
    <xf numFmtId="2" fontId="7" fillId="0" borderId="13" xfId="20" applyNumberFormat="1" applyFont="1" applyBorder="1" applyAlignment="1">
      <alignment horizontal="center" vertical="center" wrapText="1"/>
    </xf>
    <xf numFmtId="0" fontId="18" fillId="0" borderId="22" xfId="20" applyFont="1" applyBorder="1" applyAlignment="1">
      <alignment horizontal="right" wrapText="1"/>
    </xf>
    <xf numFmtId="170" fontId="9" fillId="0" borderId="22" xfId="20" applyNumberFormat="1" applyBorder="1"/>
    <xf numFmtId="0" fontId="9" fillId="0" borderId="24" xfId="20" applyBorder="1" applyAlignment="1">
      <alignment horizontal="center"/>
    </xf>
    <xf numFmtId="0" fontId="9" fillId="0" borderId="24" xfId="20" applyBorder="1" applyAlignment="1">
      <alignment wrapText="1"/>
    </xf>
    <xf numFmtId="171" fontId="7" fillId="0" borderId="13" xfId="23" applyNumberFormat="1" applyFont="1" applyBorder="1" applyAlignment="1">
      <alignment horizontal="center" vertical="center"/>
    </xf>
    <xf numFmtId="171" fontId="8" fillId="0" borderId="13" xfId="23" applyNumberFormat="1" applyFont="1" applyBorder="1" applyAlignment="1">
      <alignment horizontal="center" vertical="center" wrapText="1"/>
    </xf>
    <xf numFmtId="170" fontId="18" fillId="0" borderId="13" xfId="20" applyNumberFormat="1" applyFont="1" applyBorder="1" applyAlignment="1">
      <alignment horizontal="center" vertical="center"/>
    </xf>
    <xf numFmtId="0" fontId="7" fillId="0" borderId="13" xfId="20" applyFont="1" applyBorder="1" applyAlignment="1">
      <alignment horizontal="center" vertical="center"/>
    </xf>
    <xf numFmtId="0" fontId="9" fillId="0" borderId="1" xfId="20" applyBorder="1" applyAlignment="1">
      <alignment horizontal="center"/>
    </xf>
    <xf numFmtId="0" fontId="15" fillId="0" borderId="3" xfId="20" applyFont="1" applyBorder="1"/>
    <xf numFmtId="0" fontId="9" fillId="0" borderId="4" xfId="20" applyBorder="1" applyAlignment="1">
      <alignment horizontal="center"/>
    </xf>
    <xf numFmtId="0" fontId="15" fillId="0" borderId="5" xfId="20" applyFont="1" applyBorder="1"/>
    <xf numFmtId="0" fontId="16" fillId="0" borderId="5" xfId="20" applyFont="1" applyBorder="1"/>
    <xf numFmtId="0" fontId="17" fillId="0" borderId="5" xfId="20" applyFont="1" applyBorder="1"/>
    <xf numFmtId="0" fontId="9" fillId="0" borderId="5" xfId="20" applyBorder="1"/>
    <xf numFmtId="0" fontId="9" fillId="0" borderId="28" xfId="20" applyBorder="1" applyAlignment="1">
      <alignment horizontal="center"/>
    </xf>
    <xf numFmtId="0" fontId="9" fillId="0" borderId="29" xfId="20" applyBorder="1" applyAlignment="1">
      <alignment horizontal="center"/>
    </xf>
    <xf numFmtId="0" fontId="7" fillId="0" borderId="12" xfId="20" applyFont="1" applyBorder="1" applyAlignment="1">
      <alignment horizontal="center" vertical="center"/>
    </xf>
    <xf numFmtId="14" fontId="7" fillId="0" borderId="14" xfId="20" applyNumberFormat="1" applyFont="1" applyBorder="1" applyAlignment="1">
      <alignment horizontal="center" vertical="center"/>
    </xf>
    <xf numFmtId="10" fontId="7" fillId="0" borderId="14" xfId="20" applyNumberFormat="1" applyFont="1" applyBorder="1" applyAlignment="1">
      <alignment horizontal="center" vertical="center"/>
    </xf>
    <xf numFmtId="170" fontId="18" fillId="0" borderId="14" xfId="20" applyNumberFormat="1" applyFont="1" applyBorder="1" applyAlignment="1">
      <alignment horizontal="center" vertical="center"/>
    </xf>
    <xf numFmtId="2" fontId="18" fillId="0" borderId="12" xfId="20" applyNumberFormat="1" applyFont="1" applyBorder="1" applyAlignment="1">
      <alignment horizontal="center" vertical="center" wrapText="1"/>
    </xf>
    <xf numFmtId="170" fontId="18" fillId="0" borderId="14" xfId="20" applyNumberFormat="1" applyFont="1" applyBorder="1" applyAlignment="1">
      <alignment horizontal="center" vertical="center" wrapText="1"/>
    </xf>
    <xf numFmtId="0" fontId="8" fillId="0" borderId="12" xfId="20" applyFont="1" applyBorder="1" applyAlignment="1">
      <alignment horizontal="center" vertical="center" wrapText="1"/>
    </xf>
    <xf numFmtId="170" fontId="8" fillId="0" borderId="14" xfId="20" applyNumberFormat="1" applyFont="1" applyBorder="1" applyAlignment="1">
      <alignment vertical="center" wrapText="1"/>
    </xf>
    <xf numFmtId="0" fontId="8" fillId="0" borderId="12" xfId="20" applyFont="1" applyBorder="1" applyAlignment="1">
      <alignment horizontal="center"/>
    </xf>
    <xf numFmtId="170" fontId="8" fillId="0" borderId="14" xfId="20" applyNumberFormat="1" applyFont="1" applyBorder="1"/>
    <xf numFmtId="0" fontId="8" fillId="0" borderId="14" xfId="20" applyFont="1" applyBorder="1"/>
    <xf numFmtId="0" fontId="7" fillId="0" borderId="12" xfId="20" applyFont="1" applyBorder="1"/>
    <xf numFmtId="170" fontId="7" fillId="0" borderId="14" xfId="20" applyNumberFormat="1" applyFont="1" applyBorder="1" applyAlignment="1">
      <alignment horizontal="center" vertical="center"/>
    </xf>
    <xf numFmtId="0" fontId="18" fillId="0" borderId="25" xfId="20" applyFont="1" applyBorder="1"/>
    <xf numFmtId="170" fontId="9" fillId="0" borderId="26" xfId="20" applyNumberFormat="1" applyBorder="1"/>
    <xf numFmtId="4" fontId="9" fillId="0" borderId="7" xfId="28" applyNumberFormat="1" applyFont="1" applyFill="1" applyBorder="1" applyAlignment="1">
      <alignment horizontal="right" vertical="center" wrapText="1"/>
    </xf>
    <xf numFmtId="0" fontId="9" fillId="0" borderId="7" xfId="20" applyBorder="1"/>
    <xf numFmtId="0" fontId="9" fillId="0" borderId="8" xfId="20" applyBorder="1"/>
    <xf numFmtId="0" fontId="7" fillId="0" borderId="32" xfId="0" applyFont="1" applyFill="1" applyBorder="1" applyAlignment="1">
      <alignment horizontal="left" vertical="center"/>
    </xf>
    <xf numFmtId="0" fontId="7" fillId="0" borderId="39" xfId="0" applyFont="1" applyFill="1" applyBorder="1" applyAlignment="1">
      <alignment horizontal="left" vertical="center"/>
    </xf>
    <xf numFmtId="0" fontId="7" fillId="0" borderId="36" xfId="0" applyFont="1" applyFill="1" applyBorder="1" applyAlignment="1">
      <alignment horizontal="left" vertical="center"/>
    </xf>
    <xf numFmtId="0" fontId="7" fillId="0" borderId="37" xfId="0" applyFont="1" applyFill="1" applyBorder="1" applyAlignment="1">
      <alignment horizontal="left" vertical="center"/>
    </xf>
    <xf numFmtId="0" fontId="7" fillId="0" borderId="38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22" fillId="0" borderId="0" xfId="0" applyFont="1" applyFill="1" applyBorder="1" applyAlignment="1"/>
    <xf numFmtId="0" fontId="8" fillId="0" borderId="0" xfId="0" applyFont="1" applyFill="1" applyBorder="1" applyAlignment="1">
      <alignment horizontal="center" vertical="center"/>
    </xf>
    <xf numFmtId="0" fontId="22" fillId="0" borderId="5" xfId="0" applyFont="1" applyFill="1" applyBorder="1" applyAlignment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 wrapText="1"/>
    </xf>
    <xf numFmtId="43" fontId="8" fillId="0" borderId="0" xfId="4" applyNumberFormat="1" applyFont="1" applyFill="1" applyBorder="1"/>
    <xf numFmtId="43" fontId="8" fillId="0" borderId="5" xfId="4" applyNumberFormat="1" applyFont="1" applyFill="1" applyBorder="1"/>
    <xf numFmtId="0" fontId="12" fillId="0" borderId="15" xfId="0" applyFont="1" applyBorder="1" applyAlignment="1">
      <alignment horizontal="center" vertical="center"/>
    </xf>
    <xf numFmtId="167" fontId="12" fillId="0" borderId="16" xfId="5" applyFont="1" applyBorder="1" applyAlignment="1">
      <alignment horizontal="center" vertical="center"/>
    </xf>
    <xf numFmtId="167" fontId="12" fillId="0" borderId="17" xfId="5" applyFont="1" applyBorder="1" applyAlignment="1">
      <alignment horizontal="center" vertical="center"/>
    </xf>
    <xf numFmtId="0" fontId="12" fillId="0" borderId="4" xfId="0" applyFont="1" applyBorder="1"/>
    <xf numFmtId="0" fontId="12" fillId="0" borderId="0" xfId="0" applyFont="1" applyBorder="1"/>
    <xf numFmtId="0" fontId="12" fillId="0" borderId="5" xfId="0" applyFont="1" applyBorder="1"/>
    <xf numFmtId="0" fontId="12" fillId="0" borderId="0" xfId="0" applyFont="1" applyBorder="1" applyAlignment="1">
      <alignment horizontal="right"/>
    </xf>
    <xf numFmtId="0" fontId="12" fillId="0" borderId="5" xfId="0" applyFont="1" applyBorder="1" applyAlignment="1">
      <alignment horizontal="right"/>
    </xf>
    <xf numFmtId="0" fontId="12" fillId="0" borderId="8" xfId="0" applyFont="1" applyBorder="1"/>
    <xf numFmtId="0" fontId="15" fillId="0" borderId="2" xfId="20" applyFont="1" applyBorder="1" applyAlignment="1">
      <alignment horizontal="center"/>
    </xf>
    <xf numFmtId="0" fontId="15" fillId="0" borderId="0" xfId="20" applyFont="1" applyAlignment="1">
      <alignment horizontal="center"/>
    </xf>
    <xf numFmtId="0" fontId="16" fillId="0" borderId="0" xfId="20" applyFont="1"/>
    <xf numFmtId="0" fontId="17" fillId="0" borderId="0" xfId="20" applyFont="1" applyAlignment="1">
      <alignment horizontal="center"/>
    </xf>
    <xf numFmtId="0" fontId="9" fillId="0" borderId="0" xfId="20" applyAlignment="1">
      <alignment horizontal="center"/>
    </xf>
    <xf numFmtId="0" fontId="9" fillId="0" borderId="0" xfId="20"/>
    <xf numFmtId="0" fontId="7" fillId="0" borderId="13" xfId="20" applyFont="1" applyBorder="1" applyAlignment="1">
      <alignment horizontal="center" vertical="center"/>
    </xf>
    <xf numFmtId="0" fontId="7" fillId="0" borderId="13" xfId="20" applyFont="1" applyBorder="1" applyAlignment="1">
      <alignment horizontal="center" vertical="center" wrapText="1"/>
    </xf>
    <xf numFmtId="2" fontId="18" fillId="0" borderId="27" xfId="20" applyNumberFormat="1" applyFont="1" applyBorder="1" applyAlignment="1">
      <alignment horizontal="center"/>
    </xf>
    <xf numFmtId="2" fontId="18" fillId="0" borderId="23" xfId="20" applyNumberFormat="1" applyFont="1" applyBorder="1" applyAlignment="1">
      <alignment horizontal="center"/>
    </xf>
    <xf numFmtId="2" fontId="18" fillId="0" borderId="30" xfId="20" applyNumberFormat="1" applyFont="1" applyBorder="1" applyAlignment="1">
      <alignment horizontal="center"/>
    </xf>
    <xf numFmtId="2" fontId="18" fillId="0" borderId="12" xfId="20" applyNumberFormat="1" applyFont="1" applyBorder="1" applyAlignment="1">
      <alignment horizontal="center" vertical="center"/>
    </xf>
    <xf numFmtId="170" fontId="18" fillId="0" borderId="13" xfId="20" applyNumberFormat="1" applyFont="1" applyBorder="1" applyAlignment="1">
      <alignment horizontal="center" vertical="center"/>
    </xf>
    <xf numFmtId="170" fontId="18" fillId="0" borderId="14" xfId="20" applyNumberFormat="1" applyFont="1" applyBorder="1" applyAlignment="1">
      <alignment horizontal="center" vertical="center"/>
    </xf>
    <xf numFmtId="0" fontId="7" fillId="0" borderId="12" xfId="20" applyFont="1" applyBorder="1" applyAlignment="1">
      <alignment horizontal="center"/>
    </xf>
    <xf numFmtId="0" fontId="7" fillId="0" borderId="13" xfId="20" applyFont="1" applyBorder="1" applyAlignment="1">
      <alignment horizontal="center"/>
    </xf>
    <xf numFmtId="2" fontId="9" fillId="0" borderId="0" xfId="38" applyNumberFormat="1" applyFont="1" applyAlignment="1">
      <alignment horizontal="left" vertical="center" wrapText="1"/>
    </xf>
    <xf numFmtId="0" fontId="9" fillId="0" borderId="0" xfId="20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10" fontId="9" fillId="0" borderId="0" xfId="0" applyNumberFormat="1" applyFont="1"/>
    <xf numFmtId="170" fontId="9" fillId="0" borderId="0" xfId="0" applyNumberFormat="1" applyFont="1"/>
    <xf numFmtId="2" fontId="9" fillId="0" borderId="0" xfId="8" applyNumberFormat="1" applyFont="1" applyAlignment="1">
      <alignment horizontal="left" vertical="center" wrapText="1"/>
    </xf>
    <xf numFmtId="2" fontId="9" fillId="0" borderId="0" xfId="8" applyNumberFormat="1" applyFont="1" applyAlignment="1">
      <alignment horizontal="center" vertical="center" wrapText="1"/>
    </xf>
    <xf numFmtId="4" fontId="9" fillId="0" borderId="0" xfId="8" applyNumberFormat="1" applyFont="1" applyAlignment="1">
      <alignment horizontal="right" vertical="center" wrapText="1"/>
    </xf>
    <xf numFmtId="170" fontId="9" fillId="0" borderId="0" xfId="20" applyNumberFormat="1"/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center"/>
    </xf>
    <xf numFmtId="43" fontId="21" fillId="0" borderId="0" xfId="20" applyNumberFormat="1" applyFont="1"/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left" wrapText="1"/>
    </xf>
    <xf numFmtId="0" fontId="9" fillId="0" borderId="7" xfId="0" applyFont="1" applyBorder="1" applyAlignment="1">
      <alignment horizontal="center"/>
    </xf>
    <xf numFmtId="170" fontId="9" fillId="0" borderId="7" xfId="0" applyNumberFormat="1" applyFont="1" applyBorder="1"/>
    <xf numFmtId="2" fontId="18" fillId="0" borderId="13" xfId="2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</cellXfs>
  <cellStyles count="40">
    <cellStyle name="Moeda" xfId="1" builtinId="4"/>
    <cellStyle name="Moeda 2" xfId="6" xr:uid="{F8DD215E-CFD8-46E2-A3F8-1E0DE7C6E55E}"/>
    <cellStyle name="Moeda 2 2" xfId="16" xr:uid="{2B17FEB0-086E-41F9-9514-6C88DCC23D59}"/>
    <cellStyle name="Moeda 2 3" xfId="29" xr:uid="{BC9C86D9-6777-45E5-8A6B-6DFF286D27F8}"/>
    <cellStyle name="Moeda 3" xfId="15" xr:uid="{72A6CF08-D78F-4D0A-A7F6-BCAE8D603F22}"/>
    <cellStyle name="Moeda 3 2" xfId="33" xr:uid="{758997FF-8333-47F5-A8C3-3EE8B875401D}"/>
    <cellStyle name="Moeda 4" xfId="5" xr:uid="{A741594D-2A11-4CA1-86FD-C19F941A205D}"/>
    <cellStyle name="Normal" xfId="0" builtinId="0"/>
    <cellStyle name="Normal 2" xfId="2" xr:uid="{E6447862-8C0C-40B4-987B-BB13663A9430}"/>
    <cellStyle name="Normal 2 2" xfId="10" xr:uid="{A7EF79C8-F951-4D0B-B825-D9F2EF06F025}"/>
    <cellStyle name="Normal 2 2 2" xfId="18" xr:uid="{66F433A6-31E3-4009-B1E3-96EA3F8D0A14}"/>
    <cellStyle name="Normal 2 3" xfId="19" xr:uid="{685968A6-0752-43B3-85FC-970883B1BF9A}"/>
    <cellStyle name="Normal 2 4" xfId="20" xr:uid="{59F88939-DAE4-434E-A1EF-9AE27133F7CD}"/>
    <cellStyle name="Normal 2 5" xfId="17" xr:uid="{BB03B836-94E6-405D-B702-FD7A0E48A1B5}"/>
    <cellStyle name="Normal 3" xfId="9" xr:uid="{70BBE60D-D492-49D6-BAE9-21AAB3C0EC4B}"/>
    <cellStyle name="Normal 3 2" xfId="21" xr:uid="{93FC6029-2B93-4049-8D5B-24C0E18FB80F}"/>
    <cellStyle name="Normal 4" xfId="14" xr:uid="{23F5BB57-B087-4E72-9E58-25AE1A08EDDF}"/>
    <cellStyle name="Normal_Caragua1" xfId="3" xr:uid="{C6A552D4-7217-47BB-AC14-9728100FE293}"/>
    <cellStyle name="Normal_Caragua1 2" xfId="38" xr:uid="{17D55A2B-98B5-4AD9-8EBD-8C774AF0374C}"/>
    <cellStyle name="Normal_Caragua1 3" xfId="8" xr:uid="{F072D579-F1CF-42E3-8B5B-BCBE1CC422E0}"/>
    <cellStyle name="Porcentagem 2" xfId="23" xr:uid="{68471C18-7C1D-4E1E-B37D-DD58EDC4922A}"/>
    <cellStyle name="Porcentagem 3" xfId="22" xr:uid="{F6282B4F-6F95-4EA2-90A9-B44890005B73}"/>
    <cellStyle name="Vírgula 2" xfId="7" xr:uid="{0D1BADE3-6D3C-46FC-9C61-96AFA21A9831}"/>
    <cellStyle name="Vírgula 2 2" xfId="11" xr:uid="{32028ECD-93BA-4D3D-BBC5-9BFC83B74DA2}"/>
    <cellStyle name="Vírgula 2 2 2" xfId="30" xr:uid="{323CAE98-09ED-4995-AC25-CE9D2B05371B}"/>
    <cellStyle name="Vírgula 2 3" xfId="12" xr:uid="{7946E888-D737-4DC5-B4EC-85F06936D92D}"/>
    <cellStyle name="Vírgula 2 3 2" xfId="31" xr:uid="{E5805E82-0104-40FE-B983-60044D5BFAAC}"/>
    <cellStyle name="Vírgula 2 4" xfId="25" xr:uid="{3C014E9C-9A9D-40B9-BF9C-CC3BE728F568}"/>
    <cellStyle name="Vírgula 2 4 2" xfId="35" xr:uid="{0F1AE4F6-0CD7-44EC-BAC7-0F5D5B43006C}"/>
    <cellStyle name="Vírgula 2 5" xfId="27" xr:uid="{0069BE87-3B50-4038-B39C-F87C271013A3}"/>
    <cellStyle name="Vírgula 2 5 2" xfId="37" xr:uid="{8A3F1B0E-86EC-44FB-92BE-BB3EB1883C90}"/>
    <cellStyle name="Vírgula 2 6" xfId="39" xr:uid="{80B72775-EB09-4628-A146-2AE78D897C00}"/>
    <cellStyle name="Vírgula 3" xfId="13" xr:uid="{6438523A-C987-4056-93E6-A9BB94B89BF5}"/>
    <cellStyle name="Vírgula 3 2" xfId="26" xr:uid="{D01F26C6-1D11-4CC4-B430-72490715E402}"/>
    <cellStyle name="Vírgula 3 2 2" xfId="36" xr:uid="{FAE822E9-D59C-4582-B371-34EB389073A6}"/>
    <cellStyle name="Vírgula 3 3" xfId="32" xr:uid="{8265B710-ED97-46CC-B636-BC19BBFFF898}"/>
    <cellStyle name="Vírgula 4" xfId="24" xr:uid="{325ED0D7-EE16-4D59-9505-3FFD2F1C6D44}"/>
    <cellStyle name="Vírgula 4 2" xfId="34" xr:uid="{3FE4683E-0CFF-4D2F-AB59-30E4AD9EDECC}"/>
    <cellStyle name="Vírgula 5" xfId="28" xr:uid="{D186A953-0364-40EF-BE24-6A0BF75EF891}"/>
    <cellStyle name="Vírgula 6" xfId="4" xr:uid="{268C469A-F78F-431E-8F74-926777443225}"/>
  </cellStyles>
  <dxfs count="4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76200</xdr:rowOff>
    </xdr:from>
    <xdr:to>
      <xdr:col>1</xdr:col>
      <xdr:colOff>981075</xdr:colOff>
      <xdr:row>4</xdr:row>
      <xdr:rowOff>161925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B11B407D-EF99-45C6-B817-9B9E361CE5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6200"/>
          <a:ext cx="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313765</xdr:colOff>
      <xdr:row>0</xdr:row>
      <xdr:rowOff>67235</xdr:rowOff>
    </xdr:from>
    <xdr:to>
      <xdr:col>3</xdr:col>
      <xdr:colOff>613522</xdr:colOff>
      <xdr:row>4</xdr:row>
      <xdr:rowOff>132650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9718E4B3-3264-41D6-9218-A72F57C73D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3765" y="67235"/>
          <a:ext cx="909357" cy="884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627530</xdr:colOff>
      <xdr:row>59</xdr:row>
      <xdr:rowOff>70100</xdr:rowOff>
    </xdr:from>
    <xdr:to>
      <xdr:col>5</xdr:col>
      <xdr:colOff>4028518</xdr:colOff>
      <xdr:row>63</xdr:row>
      <xdr:rowOff>19609</xdr:rowOff>
    </xdr:to>
    <xdr:sp macro="" textlink="">
      <xdr:nvSpPr>
        <xdr:cNvPr id="8" name="CaixaDeTexto 3">
          <a:extLst>
            <a:ext uri="{FF2B5EF4-FFF2-40B4-BE49-F238E27FC236}">
              <a16:creationId xmlns:a16="http://schemas.microsoft.com/office/drawing/2014/main" id="{657D7DB4-749E-4E22-A519-8018FD1B53FE}"/>
            </a:ext>
          </a:extLst>
        </xdr:cNvPr>
        <xdr:cNvSpPr txBox="1"/>
      </xdr:nvSpPr>
      <xdr:spPr>
        <a:xfrm>
          <a:off x="3018305" y="15995900"/>
          <a:ext cx="3400988" cy="72103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Paulo Ricardo da Silva</a:t>
          </a:r>
        </a:p>
        <a:p>
          <a:pPr algn="ctr"/>
          <a:r>
            <a:rPr lang="pt-BR" sz="1200" baseline="0"/>
            <a:t>P</a:t>
          </a:r>
          <a:r>
            <a:rPr lang="pt-BR" sz="1200"/>
            <a:t>refeito</a:t>
          </a:r>
          <a:r>
            <a:rPr lang="pt-BR" sz="1200" baseline="0"/>
            <a:t> Municipal</a:t>
          </a:r>
          <a:endParaRPr lang="pt-BR" sz="1200"/>
        </a:p>
      </xdr:txBody>
    </xdr:sp>
    <xdr:clientData/>
  </xdr:twoCellAnchor>
  <xdr:twoCellAnchor>
    <xdr:from>
      <xdr:col>5</xdr:col>
      <xdr:colOff>5471270</xdr:colOff>
      <xdr:row>59</xdr:row>
      <xdr:rowOff>149282</xdr:rowOff>
    </xdr:from>
    <xdr:to>
      <xdr:col>9</xdr:col>
      <xdr:colOff>708771</xdr:colOff>
      <xdr:row>62</xdr:row>
      <xdr:rowOff>169489</xdr:rowOff>
    </xdr:to>
    <xdr:sp macro="" textlink="">
      <xdr:nvSpPr>
        <xdr:cNvPr id="9" name="CaixaDeTexto 8">
          <a:extLst>
            <a:ext uri="{FF2B5EF4-FFF2-40B4-BE49-F238E27FC236}">
              <a16:creationId xmlns:a16="http://schemas.microsoft.com/office/drawing/2014/main" id="{EB177142-2B99-4D6F-9114-639F50F7DF56}"/>
            </a:ext>
          </a:extLst>
        </xdr:cNvPr>
        <xdr:cNvSpPr txBox="1"/>
      </xdr:nvSpPr>
      <xdr:spPr>
        <a:xfrm>
          <a:off x="7862045" y="16075082"/>
          <a:ext cx="3857626" cy="60123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1200"/>
            </a:lnSpc>
          </a:pPr>
          <a:r>
            <a:rPr lang="pt-BR" sz="1200"/>
            <a:t>__________________________________</a:t>
          </a:r>
        </a:p>
        <a:p>
          <a:pPr algn="ctr">
            <a:lnSpc>
              <a:spcPts val="1200"/>
            </a:lnSpc>
          </a:pPr>
          <a:r>
            <a:rPr lang="pt-BR" sz="1200" baseline="0"/>
            <a:t>Felipe Marques da Silva</a:t>
          </a:r>
        </a:p>
        <a:p>
          <a:pPr algn="ctr">
            <a:lnSpc>
              <a:spcPts val="1100"/>
            </a:lnSpc>
          </a:pPr>
          <a:r>
            <a:rPr lang="pt-BR" sz="1200"/>
            <a:t>Secretário</a:t>
          </a:r>
          <a:r>
            <a:rPr lang="pt-BR" sz="1200" baseline="0"/>
            <a:t> Municipal de Obras </a:t>
          </a:r>
          <a:endParaRPr lang="pt-BR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369795</xdr:colOff>
      <xdr:row>17</xdr:row>
      <xdr:rowOff>11206</xdr:rowOff>
    </xdr:from>
    <xdr:to>
      <xdr:col>5</xdr:col>
      <xdr:colOff>387777</xdr:colOff>
      <xdr:row>21</xdr:row>
      <xdr:rowOff>11206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2D323E65-7B55-4059-BE95-21DCDF8EDE4B}"/>
            </a:ext>
          </a:extLst>
        </xdr:cNvPr>
        <xdr:cNvSpPr txBox="1"/>
      </xdr:nvSpPr>
      <xdr:spPr>
        <a:xfrm>
          <a:off x="6342530" y="6096000"/>
          <a:ext cx="3200453" cy="76200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__________________________________</a:t>
          </a: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FELIPE MARQUES DA SILVA</a:t>
          </a: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Secretaria Municipal de Obras</a:t>
          </a:r>
        </a:p>
      </xdr:txBody>
    </xdr:sp>
    <xdr:clientData/>
  </xdr:twoCellAnchor>
  <xdr:twoCellAnchor>
    <xdr:from>
      <xdr:col>1</xdr:col>
      <xdr:colOff>1423147</xdr:colOff>
      <xdr:row>17</xdr:row>
      <xdr:rowOff>22413</xdr:rowOff>
    </xdr:from>
    <xdr:to>
      <xdr:col>1</xdr:col>
      <xdr:colOff>4493559</xdr:colOff>
      <xdr:row>21</xdr:row>
      <xdr:rowOff>41464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2A533FDA-436B-40AF-9D28-792A441AFE8D}"/>
            </a:ext>
          </a:extLst>
        </xdr:cNvPr>
        <xdr:cNvSpPr txBox="1"/>
      </xdr:nvSpPr>
      <xdr:spPr>
        <a:xfrm>
          <a:off x="2028265" y="6107207"/>
          <a:ext cx="3070412" cy="781051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____________________________________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PAULO RICARDO DA SILVA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Prefeito Municipal</a:t>
          </a:r>
        </a:p>
      </xdr:txBody>
    </xdr:sp>
    <xdr:clientData/>
  </xdr:twoCellAnchor>
  <xdr:twoCellAnchor>
    <xdr:from>
      <xdr:col>0</xdr:col>
      <xdr:colOff>179294</xdr:colOff>
      <xdr:row>0</xdr:row>
      <xdr:rowOff>145676</xdr:rowOff>
    </xdr:from>
    <xdr:to>
      <xdr:col>1</xdr:col>
      <xdr:colOff>479051</xdr:colOff>
      <xdr:row>4</xdr:row>
      <xdr:rowOff>199885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BE1FE5C8-2FE6-42DA-8E49-6D53792E28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294" y="145676"/>
          <a:ext cx="904875" cy="8610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1857375</xdr:colOff>
      <xdr:row>18</xdr:row>
      <xdr:rowOff>190499</xdr:rowOff>
    </xdr:from>
    <xdr:to>
      <xdr:col>3</xdr:col>
      <xdr:colOff>586740</xdr:colOff>
      <xdr:row>22</xdr:row>
      <xdr:rowOff>219074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BE3191C8-9CFB-4D32-A7F8-F81DECB0FF58}"/>
            </a:ext>
          </a:extLst>
        </xdr:cNvPr>
        <xdr:cNvSpPr txBox="1"/>
      </xdr:nvSpPr>
      <xdr:spPr>
        <a:xfrm>
          <a:off x="2466975" y="4029074"/>
          <a:ext cx="3234690" cy="79057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____________________________________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PAULO RICARDO DA SILVA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Prefeito Municipal</a:t>
          </a:r>
        </a:p>
      </xdr:txBody>
    </xdr:sp>
    <xdr:clientData/>
  </xdr:twoCellAnchor>
  <xdr:twoCellAnchor>
    <xdr:from>
      <xdr:col>6</xdr:col>
      <xdr:colOff>19050</xdr:colOff>
      <xdr:row>19</xdr:row>
      <xdr:rowOff>11200</xdr:rowOff>
    </xdr:from>
    <xdr:to>
      <xdr:col>9</xdr:col>
      <xdr:colOff>0</xdr:colOff>
      <xdr:row>22</xdr:row>
      <xdr:rowOff>180975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ED568489-0F63-4212-B798-8076A385275D}"/>
            </a:ext>
          </a:extLst>
        </xdr:cNvPr>
        <xdr:cNvSpPr txBox="1"/>
      </xdr:nvSpPr>
      <xdr:spPr>
        <a:xfrm>
          <a:off x="7524750" y="4040275"/>
          <a:ext cx="2933700" cy="74127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__________________________________</a:t>
          </a: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FELIPE MARQUES DA SILVA</a:t>
          </a: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Secretaria Municipal de Obras </a:t>
          </a:r>
        </a:p>
      </xdr:txBody>
    </xdr:sp>
    <xdr:clientData/>
  </xdr:twoCellAnchor>
  <xdr:twoCellAnchor>
    <xdr:from>
      <xdr:col>0</xdr:col>
      <xdr:colOff>171450</xdr:colOff>
      <xdr:row>0</xdr:row>
      <xdr:rowOff>123825</xdr:rowOff>
    </xdr:from>
    <xdr:to>
      <xdr:col>1</xdr:col>
      <xdr:colOff>466725</xdr:colOff>
      <xdr:row>4</xdr:row>
      <xdr:rowOff>51408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80E13059-C38C-4743-9239-C43380CE03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23825"/>
          <a:ext cx="904875" cy="8610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3"/>
  <sheetViews>
    <sheetView topLeftCell="A49" zoomScale="85" zoomScaleNormal="85" workbookViewId="0">
      <selection activeCell="K64" sqref="K64"/>
    </sheetView>
  </sheetViews>
  <sheetFormatPr defaultRowHeight="14.25" x14ac:dyDescent="0.2"/>
  <cols>
    <col min="1" max="1" width="9.140625" style="1"/>
    <col min="2" max="2" width="13.7109375" style="1" hidden="1" customWidth="1"/>
    <col min="3" max="3" width="22.85546875" style="1" hidden="1" customWidth="1"/>
    <col min="4" max="4" width="15.28515625" style="1" customWidth="1"/>
    <col min="5" max="5" width="15.7109375" style="2" customWidth="1"/>
    <col min="6" max="6" width="86" style="1" customWidth="1"/>
    <col min="7" max="7" width="9.140625" style="1"/>
    <col min="8" max="8" width="13.28515625" style="1" bestFit="1" customWidth="1"/>
    <col min="9" max="11" width="19.140625" style="66" customWidth="1"/>
    <col min="12" max="16384" width="9.140625" style="1"/>
  </cols>
  <sheetData>
    <row r="1" spans="1:11" ht="15.75" x14ac:dyDescent="0.25">
      <c r="A1" s="106" t="s">
        <v>51</v>
      </c>
      <c r="B1" s="107"/>
      <c r="C1" s="107"/>
      <c r="D1" s="107"/>
      <c r="E1" s="107"/>
      <c r="F1" s="107"/>
      <c r="G1" s="107"/>
      <c r="H1" s="107"/>
      <c r="I1" s="107"/>
      <c r="J1" s="107"/>
      <c r="K1" s="108"/>
    </row>
    <row r="2" spans="1:11" ht="15.75" x14ac:dyDescent="0.25">
      <c r="A2" s="109" t="s">
        <v>52</v>
      </c>
      <c r="B2" s="110"/>
      <c r="C2" s="110"/>
      <c r="D2" s="110"/>
      <c r="E2" s="110"/>
      <c r="F2" s="110"/>
      <c r="G2" s="110"/>
      <c r="H2" s="110"/>
      <c r="I2" s="110"/>
      <c r="J2" s="110"/>
      <c r="K2" s="111"/>
    </row>
    <row r="3" spans="1:11" ht="15" x14ac:dyDescent="0.2">
      <c r="A3" s="112"/>
      <c r="B3" s="113"/>
      <c r="C3" s="113"/>
      <c r="D3" s="113"/>
      <c r="E3" s="113"/>
      <c r="F3" s="113"/>
      <c r="G3" s="113"/>
      <c r="H3" s="113"/>
      <c r="I3" s="113"/>
      <c r="J3" s="113"/>
      <c r="K3" s="114"/>
    </row>
    <row r="4" spans="1:11" ht="15.75" x14ac:dyDescent="0.25">
      <c r="A4" s="109" t="s">
        <v>53</v>
      </c>
      <c r="B4" s="110"/>
      <c r="C4" s="110"/>
      <c r="D4" s="110"/>
      <c r="E4" s="110"/>
      <c r="F4" s="110"/>
      <c r="G4" s="110"/>
      <c r="H4" s="110"/>
      <c r="I4" s="110"/>
      <c r="J4" s="110"/>
      <c r="K4" s="111"/>
    </row>
    <row r="5" spans="1:11" ht="15.75" thickBot="1" x14ac:dyDescent="0.25">
      <c r="A5" s="3"/>
      <c r="B5" s="4"/>
      <c r="C5" s="5"/>
      <c r="D5" s="115"/>
      <c r="E5" s="115"/>
      <c r="F5" s="115"/>
      <c r="G5" s="115"/>
      <c r="H5" s="115"/>
      <c r="I5" s="47"/>
      <c r="J5" s="48"/>
      <c r="K5" s="49"/>
    </row>
    <row r="6" spans="1:11" ht="14.25" customHeight="1" x14ac:dyDescent="0.2">
      <c r="A6" s="116" t="s">
        <v>54</v>
      </c>
      <c r="B6" s="117"/>
      <c r="C6" s="117"/>
      <c r="D6" s="117"/>
      <c r="E6" s="120" t="s">
        <v>59</v>
      </c>
      <c r="F6" s="120"/>
      <c r="G6" s="120"/>
      <c r="H6" s="120"/>
      <c r="I6" s="120"/>
      <c r="J6" s="120"/>
      <c r="K6" s="121"/>
    </row>
    <row r="7" spans="1:11" ht="14.25" customHeight="1" x14ac:dyDescent="0.2">
      <c r="A7" s="118"/>
      <c r="B7" s="119"/>
      <c r="C7" s="119"/>
      <c r="D7" s="119"/>
      <c r="E7" s="122"/>
      <c r="F7" s="122"/>
      <c r="G7" s="122"/>
      <c r="H7" s="122"/>
      <c r="I7" s="122"/>
      <c r="J7" s="122"/>
      <c r="K7" s="123"/>
    </row>
    <row r="8" spans="1:11" ht="33.75" customHeight="1" x14ac:dyDescent="0.2">
      <c r="A8" s="118" t="s">
        <v>55</v>
      </c>
      <c r="B8" s="119"/>
      <c r="C8" s="119"/>
      <c r="D8" s="119"/>
      <c r="E8" s="122" t="s">
        <v>56</v>
      </c>
      <c r="F8" s="122"/>
      <c r="G8" s="122"/>
      <c r="H8" s="122"/>
      <c r="I8" s="122"/>
      <c r="J8" s="122"/>
      <c r="K8" s="123"/>
    </row>
    <row r="9" spans="1:11" ht="15.75" customHeight="1" x14ac:dyDescent="0.2">
      <c r="A9" s="118" t="s">
        <v>57</v>
      </c>
      <c r="B9" s="119"/>
      <c r="C9" s="119"/>
      <c r="D9" s="119"/>
      <c r="E9" s="122" t="s">
        <v>78</v>
      </c>
      <c r="F9" s="122"/>
      <c r="G9" s="122"/>
      <c r="H9" s="122"/>
      <c r="I9" s="122"/>
      <c r="J9" s="122"/>
      <c r="K9" s="123"/>
    </row>
    <row r="10" spans="1:11" ht="16.5" thickBot="1" x14ac:dyDescent="0.25">
      <c r="A10" s="124" t="s">
        <v>58</v>
      </c>
      <c r="B10" s="125"/>
      <c r="C10" s="125"/>
      <c r="D10" s="125"/>
      <c r="E10" s="126">
        <v>0.25</v>
      </c>
      <c r="F10" s="126"/>
      <c r="G10" s="126"/>
      <c r="H10" s="126"/>
      <c r="I10" s="126"/>
      <c r="J10" s="126"/>
      <c r="K10" s="127"/>
    </row>
    <row r="11" spans="1:11" x14ac:dyDescent="0.2">
      <c r="A11" s="28"/>
      <c r="B11" s="29"/>
      <c r="C11" s="29"/>
      <c r="D11" s="29"/>
      <c r="E11" s="29"/>
      <c r="F11" s="29"/>
      <c r="G11" s="29"/>
      <c r="H11" s="30"/>
      <c r="I11" s="50"/>
      <c r="J11" s="50"/>
      <c r="K11" s="51"/>
    </row>
    <row r="12" spans="1:11" ht="31.5" x14ac:dyDescent="0.2">
      <c r="A12" s="31" t="s">
        <v>0</v>
      </c>
      <c r="B12" s="7" t="s">
        <v>9</v>
      </c>
      <c r="C12" s="7" t="s">
        <v>10</v>
      </c>
      <c r="D12" s="7" t="s">
        <v>1</v>
      </c>
      <c r="E12" s="7" t="s">
        <v>2</v>
      </c>
      <c r="F12" s="7" t="s">
        <v>3</v>
      </c>
      <c r="G12" s="7" t="s">
        <v>4</v>
      </c>
      <c r="H12" s="8" t="s">
        <v>5</v>
      </c>
      <c r="I12" s="9" t="s">
        <v>60</v>
      </c>
      <c r="J12" s="9" t="s">
        <v>61</v>
      </c>
      <c r="K12" s="32" t="s">
        <v>6</v>
      </c>
    </row>
    <row r="13" spans="1:11" ht="6" customHeight="1" x14ac:dyDescent="0.2">
      <c r="A13" s="33"/>
      <c r="B13" s="34"/>
      <c r="C13" s="35"/>
      <c r="D13" s="35"/>
      <c r="E13" s="35"/>
      <c r="F13" s="35"/>
      <c r="G13" s="35"/>
      <c r="H13" s="36"/>
      <c r="I13" s="52"/>
      <c r="J13" s="52"/>
      <c r="K13" s="53"/>
    </row>
    <row r="14" spans="1:11" x14ac:dyDescent="0.2">
      <c r="A14" s="67"/>
      <c r="B14" s="67"/>
      <c r="C14" s="67"/>
      <c r="D14" s="68"/>
      <c r="E14" s="68"/>
      <c r="F14" s="69"/>
      <c r="G14" s="70"/>
      <c r="H14" s="71"/>
      <c r="I14" s="72"/>
      <c r="J14" s="72"/>
      <c r="K14" s="73"/>
    </row>
    <row r="15" spans="1:11" ht="15.75" x14ac:dyDescent="0.2">
      <c r="A15" s="74"/>
      <c r="B15" s="74"/>
      <c r="C15" s="74"/>
      <c r="D15" s="74"/>
      <c r="E15" s="75">
        <v>1</v>
      </c>
      <c r="F15" s="75" t="s">
        <v>91</v>
      </c>
      <c r="G15" s="74"/>
      <c r="H15" s="76"/>
      <c r="I15" s="77"/>
      <c r="J15" s="77"/>
      <c r="K15" s="102">
        <f>SUM(K16:K19)</f>
        <v>412758.78</v>
      </c>
    </row>
    <row r="16" spans="1:11" ht="15" x14ac:dyDescent="0.2">
      <c r="A16" s="42" t="s">
        <v>7</v>
      </c>
      <c r="B16" s="42"/>
      <c r="C16" s="42"/>
      <c r="D16" s="42" t="s">
        <v>24</v>
      </c>
      <c r="E16" s="42" t="s">
        <v>25</v>
      </c>
      <c r="F16" s="42" t="s">
        <v>86</v>
      </c>
      <c r="G16" s="78" t="s">
        <v>23</v>
      </c>
      <c r="H16" s="79">
        <v>1</v>
      </c>
      <c r="I16" s="80">
        <f>MERCADO!G11</f>
        <v>282500</v>
      </c>
      <c r="J16" s="37">
        <f>TRUNC((I16*1.25),2)</f>
        <v>353125</v>
      </c>
      <c r="K16" s="80">
        <f>J16</f>
        <v>353125</v>
      </c>
    </row>
    <row r="17" spans="1:11" ht="15" x14ac:dyDescent="0.2">
      <c r="A17" s="42" t="s">
        <v>11</v>
      </c>
      <c r="B17" s="42"/>
      <c r="C17" s="42"/>
      <c r="D17" s="38" t="s">
        <v>8</v>
      </c>
      <c r="E17" s="38">
        <v>43058</v>
      </c>
      <c r="F17" s="38" t="s">
        <v>13</v>
      </c>
      <c r="G17" s="81" t="s">
        <v>14</v>
      </c>
      <c r="H17" s="82">
        <v>3748.89</v>
      </c>
      <c r="I17" s="37">
        <v>9.7100000000000009</v>
      </c>
      <c r="J17" s="37">
        <f t="shared" ref="J17:J19" si="0">TRUNC((I17*1.25),2)</f>
        <v>12.13</v>
      </c>
      <c r="K17" s="84">
        <f>TRUNC((H17*J17),2)</f>
        <v>45474.03</v>
      </c>
    </row>
    <row r="18" spans="1:11" ht="45" x14ac:dyDescent="0.2">
      <c r="A18" s="42" t="s">
        <v>27</v>
      </c>
      <c r="B18" s="42"/>
      <c r="C18" s="42"/>
      <c r="D18" s="38" t="s">
        <v>8</v>
      </c>
      <c r="E18" s="38">
        <v>99432</v>
      </c>
      <c r="F18" s="85" t="s">
        <v>22</v>
      </c>
      <c r="G18" s="81" t="s">
        <v>15</v>
      </c>
      <c r="H18" s="82">
        <v>15</v>
      </c>
      <c r="I18" s="37">
        <v>600.67999999999995</v>
      </c>
      <c r="J18" s="37">
        <f t="shared" si="0"/>
        <v>750.85</v>
      </c>
      <c r="K18" s="84">
        <f t="shared" ref="K18:K19" si="1">TRUNC((H18*J18),2)</f>
        <v>11262.75</v>
      </c>
    </row>
    <row r="19" spans="1:11" ht="15" x14ac:dyDescent="0.2">
      <c r="A19" s="42" t="s">
        <v>28</v>
      </c>
      <c r="B19" s="42"/>
      <c r="C19" s="42"/>
      <c r="D19" s="38" t="s">
        <v>79</v>
      </c>
      <c r="E19" s="38" t="s">
        <v>17</v>
      </c>
      <c r="F19" s="39" t="s">
        <v>18</v>
      </c>
      <c r="G19" s="38" t="s">
        <v>19</v>
      </c>
      <c r="H19" s="86">
        <v>10</v>
      </c>
      <c r="I19" s="40">
        <v>231.76</v>
      </c>
      <c r="J19" s="37">
        <f t="shared" si="0"/>
        <v>289.7</v>
      </c>
      <c r="K19" s="84">
        <f t="shared" si="1"/>
        <v>2897</v>
      </c>
    </row>
    <row r="20" spans="1:11" ht="15" x14ac:dyDescent="0.2">
      <c r="A20" s="42"/>
      <c r="B20" s="42"/>
      <c r="C20" s="42"/>
      <c r="D20" s="38"/>
      <c r="E20" s="38"/>
      <c r="F20" s="85"/>
      <c r="G20" s="78"/>
      <c r="H20" s="86"/>
      <c r="I20" s="80"/>
      <c r="J20" s="80"/>
      <c r="K20" s="83"/>
    </row>
    <row r="21" spans="1:11" ht="15.75" x14ac:dyDescent="0.2">
      <c r="A21" s="74"/>
      <c r="B21" s="74"/>
      <c r="C21" s="74"/>
      <c r="D21" s="87"/>
      <c r="E21" s="75">
        <v>2</v>
      </c>
      <c r="F21" s="75" t="s">
        <v>48</v>
      </c>
      <c r="G21" s="87"/>
      <c r="H21" s="89"/>
      <c r="I21" s="88"/>
      <c r="J21" s="88"/>
      <c r="K21" s="103">
        <f>SUM(K22:K29)</f>
        <v>30906.629999999997</v>
      </c>
    </row>
    <row r="22" spans="1:11" ht="15" x14ac:dyDescent="0.2">
      <c r="A22" s="42" t="s">
        <v>16</v>
      </c>
      <c r="B22" s="42"/>
      <c r="C22" s="42"/>
      <c r="D22" s="90" t="s">
        <v>8</v>
      </c>
      <c r="E22" s="91">
        <v>34576</v>
      </c>
      <c r="F22" s="99" t="s">
        <v>12</v>
      </c>
      <c r="G22" s="78" t="s">
        <v>23</v>
      </c>
      <c r="H22" s="82">
        <f>550</f>
        <v>550</v>
      </c>
      <c r="I22" s="37">
        <v>5.85</v>
      </c>
      <c r="J22" s="37">
        <f t="shared" ref="J22:J29" si="2">TRUNC((I22*1.25),2)</f>
        <v>7.31</v>
      </c>
      <c r="K22" s="84">
        <f>TRUNC((H22*J22),2)</f>
        <v>4020.5</v>
      </c>
    </row>
    <row r="23" spans="1:11" ht="15" x14ac:dyDescent="0.2">
      <c r="A23" s="42" t="s">
        <v>29</v>
      </c>
      <c r="B23" s="42"/>
      <c r="C23" s="42"/>
      <c r="D23" s="38" t="s">
        <v>8</v>
      </c>
      <c r="E23" s="38">
        <v>43058</v>
      </c>
      <c r="F23" s="39" t="s">
        <v>13</v>
      </c>
      <c r="G23" s="81" t="s">
        <v>14</v>
      </c>
      <c r="H23" s="82">
        <v>106.65</v>
      </c>
      <c r="I23" s="37">
        <v>9.7100000000000009</v>
      </c>
      <c r="J23" s="37">
        <f t="shared" si="2"/>
        <v>12.13</v>
      </c>
      <c r="K23" s="84">
        <f t="shared" ref="K23:K29" si="3">TRUNC((H23*J23),2)</f>
        <v>1293.6600000000001</v>
      </c>
    </row>
    <row r="24" spans="1:11" ht="45" x14ac:dyDescent="0.2">
      <c r="A24" s="42" t="s">
        <v>30</v>
      </c>
      <c r="B24" s="42"/>
      <c r="C24" s="42"/>
      <c r="D24" s="38" t="s">
        <v>8</v>
      </c>
      <c r="E24" s="38">
        <v>99432</v>
      </c>
      <c r="F24" s="100" t="s">
        <v>22</v>
      </c>
      <c r="G24" s="81" t="s">
        <v>15</v>
      </c>
      <c r="H24" s="82">
        <v>2</v>
      </c>
      <c r="I24" s="37">
        <v>600.67999999999995</v>
      </c>
      <c r="J24" s="37">
        <f t="shared" si="2"/>
        <v>750.85</v>
      </c>
      <c r="K24" s="84">
        <f t="shared" si="3"/>
        <v>1501.7</v>
      </c>
    </row>
    <row r="25" spans="1:11" ht="15" x14ac:dyDescent="0.2">
      <c r="A25" s="42" t="s">
        <v>31</v>
      </c>
      <c r="B25" s="42"/>
      <c r="C25" s="42"/>
      <c r="D25" s="38" t="s">
        <v>79</v>
      </c>
      <c r="E25" s="38" t="s">
        <v>17</v>
      </c>
      <c r="F25" s="39" t="s">
        <v>18</v>
      </c>
      <c r="G25" s="38" t="s">
        <v>19</v>
      </c>
      <c r="H25" s="92">
        <v>4.5999999999999996</v>
      </c>
      <c r="I25" s="40">
        <v>231.76</v>
      </c>
      <c r="J25" s="37">
        <f t="shared" si="2"/>
        <v>289.7</v>
      </c>
      <c r="K25" s="84">
        <f t="shared" si="3"/>
        <v>1332.62</v>
      </c>
    </row>
    <row r="26" spans="1:11" ht="45" x14ac:dyDescent="0.2">
      <c r="A26" s="42" t="s">
        <v>32</v>
      </c>
      <c r="B26" s="42"/>
      <c r="C26" s="42"/>
      <c r="D26" s="38" t="s">
        <v>8</v>
      </c>
      <c r="E26" s="38">
        <v>87911</v>
      </c>
      <c r="F26" s="100" t="s">
        <v>20</v>
      </c>
      <c r="G26" s="38" t="s">
        <v>19</v>
      </c>
      <c r="H26" s="86">
        <f>9.25*2</f>
        <v>18.5</v>
      </c>
      <c r="I26" s="37">
        <v>20.43</v>
      </c>
      <c r="J26" s="37">
        <f t="shared" si="2"/>
        <v>25.53</v>
      </c>
      <c r="K26" s="84">
        <f t="shared" si="3"/>
        <v>472.3</v>
      </c>
    </row>
    <row r="27" spans="1:11" ht="45" x14ac:dyDescent="0.2">
      <c r="A27" s="42" t="s">
        <v>33</v>
      </c>
      <c r="B27" s="42"/>
      <c r="C27" s="42"/>
      <c r="D27" s="38" t="s">
        <v>8</v>
      </c>
      <c r="E27" s="38">
        <v>87548</v>
      </c>
      <c r="F27" s="100" t="s">
        <v>21</v>
      </c>
      <c r="G27" s="38" t="s">
        <v>19</v>
      </c>
      <c r="H27" s="86">
        <f>9.25*2</f>
        <v>18.5</v>
      </c>
      <c r="I27" s="37">
        <v>24.51</v>
      </c>
      <c r="J27" s="37">
        <f t="shared" si="2"/>
        <v>30.63</v>
      </c>
      <c r="K27" s="84">
        <f t="shared" si="3"/>
        <v>566.65</v>
      </c>
    </row>
    <row r="28" spans="1:11" ht="30" x14ac:dyDescent="0.2">
      <c r="A28" s="42" t="s">
        <v>34</v>
      </c>
      <c r="B28" s="42"/>
      <c r="C28" s="42"/>
      <c r="D28" s="38" t="s">
        <v>79</v>
      </c>
      <c r="E28" s="41" t="s">
        <v>74</v>
      </c>
      <c r="F28" s="101" t="s">
        <v>75</v>
      </c>
      <c r="G28" s="42" t="s">
        <v>67</v>
      </c>
      <c r="H28" s="79">
        <v>2</v>
      </c>
      <c r="I28" s="40">
        <v>2443.44</v>
      </c>
      <c r="J28" s="37">
        <f t="shared" si="2"/>
        <v>3054.3</v>
      </c>
      <c r="K28" s="84">
        <f t="shared" si="3"/>
        <v>6108.6</v>
      </c>
    </row>
    <row r="29" spans="1:11" ht="30" x14ac:dyDescent="0.2">
      <c r="A29" s="42" t="s">
        <v>35</v>
      </c>
      <c r="B29" s="42"/>
      <c r="C29" s="42"/>
      <c r="D29" s="38" t="s">
        <v>79</v>
      </c>
      <c r="E29" s="41" t="s">
        <v>71</v>
      </c>
      <c r="F29" s="101" t="s">
        <v>72</v>
      </c>
      <c r="G29" s="42" t="s">
        <v>73</v>
      </c>
      <c r="H29" s="79">
        <v>20</v>
      </c>
      <c r="I29" s="40">
        <v>624.42999999999995</v>
      </c>
      <c r="J29" s="37">
        <f t="shared" si="2"/>
        <v>780.53</v>
      </c>
      <c r="K29" s="84">
        <f t="shared" si="3"/>
        <v>15610.6</v>
      </c>
    </row>
    <row r="30" spans="1:11" ht="15" x14ac:dyDescent="0.2">
      <c r="A30" s="42"/>
      <c r="B30" s="42"/>
      <c r="C30" s="42"/>
      <c r="D30" s="38"/>
      <c r="E30" s="38"/>
      <c r="F30" s="85"/>
      <c r="G30" s="78"/>
      <c r="H30" s="86"/>
      <c r="I30" s="80"/>
      <c r="J30" s="80"/>
      <c r="K30" s="83"/>
    </row>
    <row r="31" spans="1:11" ht="15.75" x14ac:dyDescent="0.2">
      <c r="A31" s="74"/>
      <c r="B31" s="74"/>
      <c r="C31" s="74"/>
      <c r="D31" s="74"/>
      <c r="E31" s="75">
        <v>3</v>
      </c>
      <c r="F31" s="75" t="s">
        <v>26</v>
      </c>
      <c r="G31" s="74"/>
      <c r="H31" s="76"/>
      <c r="I31" s="77"/>
      <c r="J31" s="77"/>
      <c r="K31" s="102">
        <f>SUM(K32:K39)</f>
        <v>124439.73</v>
      </c>
    </row>
    <row r="32" spans="1:11" ht="15" x14ac:dyDescent="0.2">
      <c r="A32" s="42" t="s">
        <v>36</v>
      </c>
      <c r="B32" s="42"/>
      <c r="C32" s="42"/>
      <c r="D32" s="90" t="s">
        <v>8</v>
      </c>
      <c r="E32" s="91">
        <v>34576</v>
      </c>
      <c r="F32" s="99" t="s">
        <v>12</v>
      </c>
      <c r="G32" s="78" t="s">
        <v>23</v>
      </c>
      <c r="H32" s="82">
        <f>1500</f>
        <v>1500</v>
      </c>
      <c r="I32" s="37">
        <v>5.85</v>
      </c>
      <c r="J32" s="37">
        <f t="shared" ref="J32:J39" si="4">TRUNC((I32*1.25),2)</f>
        <v>7.31</v>
      </c>
      <c r="K32" s="84">
        <f>TRUNC((H32*J32),2)</f>
        <v>10965</v>
      </c>
    </row>
    <row r="33" spans="1:11" ht="15" x14ac:dyDescent="0.2">
      <c r="A33" s="42" t="s">
        <v>37</v>
      </c>
      <c r="B33" s="42"/>
      <c r="C33" s="42"/>
      <c r="D33" s="38" t="s">
        <v>8</v>
      </c>
      <c r="E33" s="38">
        <v>43058</v>
      </c>
      <c r="F33" s="39" t="s">
        <v>13</v>
      </c>
      <c r="G33" s="81" t="s">
        <v>14</v>
      </c>
      <c r="H33" s="82">
        <v>294</v>
      </c>
      <c r="I33" s="37">
        <v>9.7100000000000009</v>
      </c>
      <c r="J33" s="37">
        <f t="shared" si="4"/>
        <v>12.13</v>
      </c>
      <c r="K33" s="84">
        <f t="shared" ref="K33:K39" si="5">TRUNC((H33*J33),2)</f>
        <v>3566.22</v>
      </c>
    </row>
    <row r="34" spans="1:11" ht="45" x14ac:dyDescent="0.2">
      <c r="A34" s="42" t="s">
        <v>38</v>
      </c>
      <c r="B34" s="42"/>
      <c r="C34" s="42"/>
      <c r="D34" s="38" t="s">
        <v>8</v>
      </c>
      <c r="E34" s="38">
        <v>99432</v>
      </c>
      <c r="F34" s="100" t="s">
        <v>22</v>
      </c>
      <c r="G34" s="81" t="s">
        <v>15</v>
      </c>
      <c r="H34" s="82">
        <v>2</v>
      </c>
      <c r="I34" s="37">
        <v>600.67999999999995</v>
      </c>
      <c r="J34" s="37">
        <f t="shared" si="4"/>
        <v>750.85</v>
      </c>
      <c r="K34" s="84">
        <f t="shared" si="5"/>
        <v>1501.7</v>
      </c>
    </row>
    <row r="35" spans="1:11" ht="15" x14ac:dyDescent="0.2">
      <c r="A35" s="42" t="s">
        <v>39</v>
      </c>
      <c r="B35" s="42"/>
      <c r="C35" s="42"/>
      <c r="D35" s="38" t="s">
        <v>79</v>
      </c>
      <c r="E35" s="38" t="s">
        <v>17</v>
      </c>
      <c r="F35" s="39" t="s">
        <v>18</v>
      </c>
      <c r="G35" s="38" t="s">
        <v>19</v>
      </c>
      <c r="H35" s="86">
        <v>12.7</v>
      </c>
      <c r="I35" s="40">
        <v>231.76</v>
      </c>
      <c r="J35" s="37">
        <f t="shared" si="4"/>
        <v>289.7</v>
      </c>
      <c r="K35" s="84">
        <f t="shared" si="5"/>
        <v>3679.19</v>
      </c>
    </row>
    <row r="36" spans="1:11" ht="45" x14ac:dyDescent="0.2">
      <c r="A36" s="42" t="s">
        <v>40</v>
      </c>
      <c r="B36" s="42"/>
      <c r="C36" s="42"/>
      <c r="D36" s="38" t="s">
        <v>8</v>
      </c>
      <c r="E36" s="38">
        <v>87911</v>
      </c>
      <c r="F36" s="100" t="s">
        <v>20</v>
      </c>
      <c r="G36" s="38" t="s">
        <v>19</v>
      </c>
      <c r="H36" s="86">
        <v>54.2</v>
      </c>
      <c r="I36" s="37">
        <v>20.43</v>
      </c>
      <c r="J36" s="37">
        <f t="shared" si="4"/>
        <v>25.53</v>
      </c>
      <c r="K36" s="84">
        <f t="shared" si="5"/>
        <v>1383.72</v>
      </c>
    </row>
    <row r="37" spans="1:11" ht="45" x14ac:dyDescent="0.2">
      <c r="A37" s="42" t="s">
        <v>41</v>
      </c>
      <c r="B37" s="42"/>
      <c r="C37" s="42"/>
      <c r="D37" s="38" t="s">
        <v>8</v>
      </c>
      <c r="E37" s="38">
        <v>87548</v>
      </c>
      <c r="F37" s="100" t="s">
        <v>21</v>
      </c>
      <c r="G37" s="38" t="s">
        <v>19</v>
      </c>
      <c r="H37" s="86">
        <v>54.2</v>
      </c>
      <c r="I37" s="37">
        <v>24.51</v>
      </c>
      <c r="J37" s="37">
        <f t="shared" si="4"/>
        <v>30.63</v>
      </c>
      <c r="K37" s="84">
        <f t="shared" si="5"/>
        <v>1660.14</v>
      </c>
    </row>
    <row r="38" spans="1:11" ht="30" x14ac:dyDescent="0.2">
      <c r="A38" s="42" t="s">
        <v>42</v>
      </c>
      <c r="B38" s="42"/>
      <c r="C38" s="42"/>
      <c r="D38" s="38" t="s">
        <v>79</v>
      </c>
      <c r="E38" s="41" t="s">
        <v>71</v>
      </c>
      <c r="F38" s="101" t="s">
        <v>72</v>
      </c>
      <c r="G38" s="42" t="s">
        <v>73</v>
      </c>
      <c r="H38" s="79">
        <v>40</v>
      </c>
      <c r="I38" s="40">
        <v>624.42999999999995</v>
      </c>
      <c r="J38" s="37">
        <f t="shared" si="4"/>
        <v>780.53</v>
      </c>
      <c r="K38" s="84">
        <f t="shared" si="5"/>
        <v>31221.200000000001</v>
      </c>
    </row>
    <row r="39" spans="1:11" ht="30" x14ac:dyDescent="0.2">
      <c r="A39" s="42" t="s">
        <v>43</v>
      </c>
      <c r="B39" s="42"/>
      <c r="C39" s="42"/>
      <c r="D39" s="38" t="s">
        <v>79</v>
      </c>
      <c r="E39" s="104" t="s">
        <v>76</v>
      </c>
      <c r="F39" s="43" t="s">
        <v>77</v>
      </c>
      <c r="G39" s="44" t="s">
        <v>68</v>
      </c>
      <c r="H39" s="79">
        <v>2</v>
      </c>
      <c r="I39" s="105">
        <v>28185.03</v>
      </c>
      <c r="J39" s="37">
        <f t="shared" si="4"/>
        <v>35231.279999999999</v>
      </c>
      <c r="K39" s="84">
        <f t="shared" si="5"/>
        <v>70462.559999999998</v>
      </c>
    </row>
    <row r="40" spans="1:11" ht="15" x14ac:dyDescent="0.2">
      <c r="A40" s="42"/>
      <c r="B40" s="42"/>
      <c r="C40" s="42"/>
      <c r="D40" s="38"/>
      <c r="E40" s="38"/>
      <c r="F40" s="85"/>
      <c r="G40" s="78"/>
      <c r="H40" s="86"/>
      <c r="I40" s="80"/>
      <c r="J40" s="80"/>
      <c r="K40" s="83"/>
    </row>
    <row r="41" spans="1:11" ht="15.75" x14ac:dyDescent="0.2">
      <c r="A41" s="74"/>
      <c r="B41" s="74"/>
      <c r="C41" s="74"/>
      <c r="D41" s="74"/>
      <c r="E41" s="75">
        <v>4</v>
      </c>
      <c r="F41" s="75" t="s">
        <v>49</v>
      </c>
      <c r="G41" s="74"/>
      <c r="H41" s="76"/>
      <c r="I41" s="77"/>
      <c r="J41" s="77"/>
      <c r="K41" s="102">
        <f>SUM(K42:K49)</f>
        <v>24658.68</v>
      </c>
    </row>
    <row r="42" spans="1:11" ht="15" x14ac:dyDescent="0.2">
      <c r="A42" s="42" t="s">
        <v>44</v>
      </c>
      <c r="B42" s="42"/>
      <c r="C42" s="42"/>
      <c r="D42" s="90" t="s">
        <v>8</v>
      </c>
      <c r="E42" s="91">
        <v>34576</v>
      </c>
      <c r="F42" s="99" t="s">
        <v>12</v>
      </c>
      <c r="G42" s="78" t="s">
        <v>23</v>
      </c>
      <c r="H42" s="82">
        <f>450</f>
        <v>450</v>
      </c>
      <c r="I42" s="37">
        <v>5.85</v>
      </c>
      <c r="J42" s="37">
        <f t="shared" ref="J42:J49" si="6">TRUNC((I42*1.25),2)</f>
        <v>7.31</v>
      </c>
      <c r="K42" s="84">
        <f>TRUNC((H42*J42),2)</f>
        <v>3289.5</v>
      </c>
    </row>
    <row r="43" spans="1:11" ht="15" x14ac:dyDescent="0.2">
      <c r="A43" s="42" t="s">
        <v>45</v>
      </c>
      <c r="B43" s="42"/>
      <c r="C43" s="42"/>
      <c r="D43" s="38" t="s">
        <v>8</v>
      </c>
      <c r="E43" s="38">
        <v>43058</v>
      </c>
      <c r="F43" s="39" t="s">
        <v>13</v>
      </c>
      <c r="G43" s="81" t="s">
        <v>14</v>
      </c>
      <c r="H43" s="82">
        <v>156.41999999999999</v>
      </c>
      <c r="I43" s="37">
        <v>9.7100000000000009</v>
      </c>
      <c r="J43" s="37">
        <f t="shared" si="6"/>
        <v>12.13</v>
      </c>
      <c r="K43" s="84">
        <f t="shared" ref="K43:K49" si="7">TRUNC((H43*J43),2)</f>
        <v>1897.37</v>
      </c>
    </row>
    <row r="44" spans="1:11" ht="45" x14ac:dyDescent="0.2">
      <c r="A44" s="42" t="s">
        <v>46</v>
      </c>
      <c r="B44" s="42"/>
      <c r="C44" s="42"/>
      <c r="D44" s="38" t="s">
        <v>8</v>
      </c>
      <c r="E44" s="38">
        <v>99432</v>
      </c>
      <c r="F44" s="100" t="s">
        <v>22</v>
      </c>
      <c r="G44" s="81" t="s">
        <v>15</v>
      </c>
      <c r="H44" s="82">
        <v>2</v>
      </c>
      <c r="I44" s="37">
        <v>600.67999999999995</v>
      </c>
      <c r="J44" s="37">
        <f t="shared" si="6"/>
        <v>750.85</v>
      </c>
      <c r="K44" s="84">
        <f t="shared" si="7"/>
        <v>1501.7</v>
      </c>
    </row>
    <row r="45" spans="1:11" ht="15" x14ac:dyDescent="0.2">
      <c r="A45" s="42" t="s">
        <v>47</v>
      </c>
      <c r="B45" s="42"/>
      <c r="C45" s="42"/>
      <c r="D45" s="38" t="s">
        <v>79</v>
      </c>
      <c r="E45" s="38" t="s">
        <v>17</v>
      </c>
      <c r="F45" s="39" t="s">
        <v>18</v>
      </c>
      <c r="G45" s="38" t="s">
        <v>19</v>
      </c>
      <c r="H45" s="86">
        <v>11</v>
      </c>
      <c r="I45" s="40">
        <v>231.76</v>
      </c>
      <c r="J45" s="37">
        <f t="shared" si="6"/>
        <v>289.7</v>
      </c>
      <c r="K45" s="84">
        <f t="shared" si="7"/>
        <v>3186.7</v>
      </c>
    </row>
    <row r="46" spans="1:11" ht="45" x14ac:dyDescent="0.2">
      <c r="A46" s="42" t="s">
        <v>62</v>
      </c>
      <c r="B46" s="42"/>
      <c r="C46" s="42"/>
      <c r="D46" s="38" t="s">
        <v>8</v>
      </c>
      <c r="E46" s="38">
        <v>87911</v>
      </c>
      <c r="F46" s="100" t="s">
        <v>20</v>
      </c>
      <c r="G46" s="38" t="s">
        <v>19</v>
      </c>
      <c r="H46" s="86">
        <v>14.1</v>
      </c>
      <c r="I46" s="37">
        <v>20.43</v>
      </c>
      <c r="J46" s="37">
        <f t="shared" si="6"/>
        <v>25.53</v>
      </c>
      <c r="K46" s="84">
        <f t="shared" si="7"/>
        <v>359.97</v>
      </c>
    </row>
    <row r="47" spans="1:11" ht="45" x14ac:dyDescent="0.2">
      <c r="A47" s="42" t="s">
        <v>63</v>
      </c>
      <c r="B47" s="42"/>
      <c r="C47" s="42"/>
      <c r="D47" s="38" t="s">
        <v>8</v>
      </c>
      <c r="E47" s="38">
        <v>87548</v>
      </c>
      <c r="F47" s="100" t="s">
        <v>21</v>
      </c>
      <c r="G47" s="38" t="s">
        <v>19</v>
      </c>
      <c r="H47" s="86">
        <v>14.1</v>
      </c>
      <c r="I47" s="37">
        <v>24.51</v>
      </c>
      <c r="J47" s="37">
        <f t="shared" si="6"/>
        <v>30.63</v>
      </c>
      <c r="K47" s="84">
        <f t="shared" si="7"/>
        <v>431.88</v>
      </c>
    </row>
    <row r="48" spans="1:11" ht="30" x14ac:dyDescent="0.2">
      <c r="A48" s="42" t="s">
        <v>64</v>
      </c>
      <c r="B48" s="42"/>
      <c r="C48" s="42"/>
      <c r="D48" s="38" t="s">
        <v>79</v>
      </c>
      <c r="E48" s="41" t="s">
        <v>71</v>
      </c>
      <c r="F48" s="101" t="s">
        <v>72</v>
      </c>
      <c r="G48" s="42" t="s">
        <v>73</v>
      </c>
      <c r="H48" s="79">
        <v>15</v>
      </c>
      <c r="I48" s="40">
        <v>624.42999999999995</v>
      </c>
      <c r="J48" s="37">
        <f t="shared" si="6"/>
        <v>780.53</v>
      </c>
      <c r="K48" s="84">
        <f t="shared" si="7"/>
        <v>11707.95</v>
      </c>
    </row>
    <row r="49" spans="1:11" ht="15" x14ac:dyDescent="0.2">
      <c r="A49" s="42" t="s">
        <v>65</v>
      </c>
      <c r="B49" s="42"/>
      <c r="C49" s="42"/>
      <c r="D49" s="38" t="s">
        <v>79</v>
      </c>
      <c r="E49" s="41" t="s">
        <v>69</v>
      </c>
      <c r="F49" s="101" t="s">
        <v>70</v>
      </c>
      <c r="G49" s="42" t="s">
        <v>68</v>
      </c>
      <c r="H49" s="79">
        <v>1</v>
      </c>
      <c r="I49" s="40">
        <v>1826.89</v>
      </c>
      <c r="J49" s="37">
        <f t="shared" si="6"/>
        <v>2283.61</v>
      </c>
      <c r="K49" s="84">
        <f t="shared" si="7"/>
        <v>2283.61</v>
      </c>
    </row>
    <row r="50" spans="1:11" ht="15" x14ac:dyDescent="0.2">
      <c r="A50" s="42"/>
      <c r="B50" s="42"/>
      <c r="C50" s="42"/>
      <c r="D50" s="38"/>
      <c r="E50" s="38"/>
      <c r="F50" s="85"/>
      <c r="G50" s="78"/>
      <c r="H50" s="86"/>
      <c r="I50" s="80"/>
      <c r="J50" s="80"/>
      <c r="K50" s="83"/>
    </row>
    <row r="51" spans="1:11" ht="15.75" x14ac:dyDescent="0.25">
      <c r="A51" s="93"/>
      <c r="B51" s="93"/>
      <c r="C51" s="93"/>
      <c r="D51" s="93"/>
      <c r="E51" s="96"/>
      <c r="F51" s="93"/>
      <c r="G51" s="131" t="s">
        <v>50</v>
      </c>
      <c r="H51" s="131"/>
      <c r="I51" s="131"/>
      <c r="J51" s="94"/>
      <c r="K51" s="95">
        <f>K41+K31+K21+K15</f>
        <v>592763.82000000007</v>
      </c>
    </row>
    <row r="52" spans="1:11" ht="15.75" thickBot="1" x14ac:dyDescent="0.25">
      <c r="A52" s="45"/>
      <c r="B52" s="46"/>
      <c r="C52" s="46"/>
      <c r="D52" s="46"/>
      <c r="E52" s="97"/>
      <c r="F52" s="46"/>
      <c r="G52" s="46"/>
      <c r="H52" s="46"/>
      <c r="I52" s="54"/>
      <c r="J52" s="54"/>
      <c r="K52" s="55"/>
    </row>
    <row r="53" spans="1:11" x14ac:dyDescent="0.2">
      <c r="A53" s="10"/>
      <c r="B53" s="11"/>
      <c r="C53" s="11"/>
      <c r="D53" s="11"/>
      <c r="E53" s="29"/>
      <c r="F53" s="11"/>
      <c r="G53" s="11"/>
      <c r="H53" s="12"/>
      <c r="I53" s="13"/>
      <c r="J53" s="13"/>
      <c r="K53" s="56"/>
    </row>
    <row r="54" spans="1:11" ht="15" x14ac:dyDescent="0.2">
      <c r="A54" s="14"/>
      <c r="D54" s="15"/>
      <c r="E54" s="15"/>
      <c r="F54" s="15"/>
      <c r="G54" s="16"/>
      <c r="H54" s="15"/>
      <c r="I54" s="57"/>
      <c r="J54" s="58"/>
      <c r="K54" s="59"/>
    </row>
    <row r="55" spans="1:11" ht="15" x14ac:dyDescent="0.2">
      <c r="A55" s="14"/>
      <c r="D55" s="15"/>
      <c r="E55" s="15"/>
      <c r="F55" s="15"/>
      <c r="G55" s="16"/>
      <c r="H55" s="15"/>
      <c r="I55" s="57"/>
      <c r="J55" s="58"/>
      <c r="K55" s="59"/>
    </row>
    <row r="56" spans="1:11" ht="15" x14ac:dyDescent="0.2">
      <c r="A56" s="14"/>
      <c r="D56" s="15"/>
      <c r="E56" s="15"/>
      <c r="F56" s="17" t="s">
        <v>66</v>
      </c>
      <c r="G56" s="17"/>
      <c r="H56" s="17"/>
      <c r="I56" s="58"/>
      <c r="J56" s="58"/>
      <c r="K56" s="59"/>
    </row>
    <row r="57" spans="1:11" ht="15" x14ac:dyDescent="0.2">
      <c r="A57" s="128" t="s">
        <v>90</v>
      </c>
      <c r="B57" s="129"/>
      <c r="C57" s="129"/>
      <c r="D57" s="129"/>
      <c r="E57" s="129"/>
      <c r="F57" s="129"/>
      <c r="G57" s="129"/>
      <c r="H57" s="129"/>
      <c r="I57" s="129"/>
      <c r="J57" s="129"/>
      <c r="K57" s="130"/>
    </row>
    <row r="58" spans="1:11" ht="15" x14ac:dyDescent="0.2">
      <c r="A58" s="14"/>
      <c r="D58" s="17"/>
      <c r="E58" s="15"/>
      <c r="F58" s="17"/>
      <c r="G58" s="17"/>
      <c r="H58" s="17"/>
      <c r="I58" s="58"/>
      <c r="J58" s="58"/>
      <c r="K58" s="59"/>
    </row>
    <row r="59" spans="1:11" ht="15" x14ac:dyDescent="0.2">
      <c r="A59" s="14"/>
      <c r="D59" s="15"/>
      <c r="E59" s="15"/>
      <c r="F59" s="15"/>
      <c r="G59" s="18"/>
      <c r="H59" s="19"/>
      <c r="I59" s="60"/>
      <c r="J59" s="58"/>
      <c r="K59" s="59"/>
    </row>
    <row r="60" spans="1:11" ht="15" x14ac:dyDescent="0.2">
      <c r="A60" s="14"/>
      <c r="D60" s="15"/>
      <c r="E60" s="15"/>
      <c r="F60" s="15"/>
      <c r="G60" s="20"/>
      <c r="H60" s="21"/>
      <c r="I60" s="61"/>
      <c r="J60" s="58"/>
      <c r="K60" s="59"/>
    </row>
    <row r="61" spans="1:11" ht="15.75" x14ac:dyDescent="0.2">
      <c r="A61" s="14"/>
      <c r="D61" s="15"/>
      <c r="E61" s="15"/>
      <c r="F61" s="15"/>
      <c r="G61" s="16"/>
      <c r="H61" s="22"/>
      <c r="I61" s="62"/>
      <c r="J61" s="58"/>
      <c r="K61" s="59"/>
    </row>
    <row r="62" spans="1:11" ht="15" x14ac:dyDescent="0.2">
      <c r="A62" s="14"/>
      <c r="D62" s="15"/>
      <c r="E62" s="15"/>
      <c r="F62" s="15"/>
      <c r="G62" s="18"/>
      <c r="H62" s="19"/>
      <c r="I62" s="60"/>
      <c r="J62" s="61"/>
      <c r="K62" s="59"/>
    </row>
    <row r="63" spans="1:11" ht="15" x14ac:dyDescent="0.2">
      <c r="A63" s="14"/>
      <c r="D63" s="6"/>
      <c r="E63" s="15"/>
      <c r="F63" s="15"/>
      <c r="G63" s="23"/>
      <c r="H63" s="6"/>
      <c r="I63" s="61"/>
      <c r="J63" s="63"/>
      <c r="K63" s="64"/>
    </row>
    <row r="64" spans="1:11" ht="15" thickBot="1" x14ac:dyDescent="0.25">
      <c r="A64" s="24"/>
      <c r="B64" s="25"/>
      <c r="C64" s="25"/>
      <c r="D64" s="25"/>
      <c r="E64" s="98"/>
      <c r="F64" s="25"/>
      <c r="G64" s="25"/>
      <c r="H64" s="26"/>
      <c r="I64" s="27"/>
      <c r="J64" s="27"/>
      <c r="K64" s="65"/>
    </row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</sheetData>
  <mergeCells count="15">
    <mergeCell ref="A10:D10"/>
    <mergeCell ref="E10:K10"/>
    <mergeCell ref="A57:K57"/>
    <mergeCell ref="G51:I51"/>
    <mergeCell ref="A6:D7"/>
    <mergeCell ref="E6:K7"/>
    <mergeCell ref="A8:D8"/>
    <mergeCell ref="E8:K8"/>
    <mergeCell ref="A9:D9"/>
    <mergeCell ref="E9:K9"/>
    <mergeCell ref="A1:K1"/>
    <mergeCell ref="A2:K2"/>
    <mergeCell ref="A3:K3"/>
    <mergeCell ref="A4:K4"/>
    <mergeCell ref="D5:H5"/>
  </mergeCells>
  <phoneticPr fontId="5" type="noConversion"/>
  <conditionalFormatting sqref="E39">
    <cfRule type="expression" dxfId="3" priority="4" stopIfTrue="1">
      <formula>K39&lt;6</formula>
    </cfRule>
  </conditionalFormatting>
  <conditionalFormatting sqref="F39">
    <cfRule type="expression" dxfId="2" priority="3" stopIfTrue="1">
      <formula>K39&lt;6</formula>
    </cfRule>
  </conditionalFormatting>
  <conditionalFormatting sqref="G39">
    <cfRule type="expression" dxfId="1" priority="2" stopIfTrue="1">
      <formula>K39&lt;6</formula>
    </cfRule>
  </conditionalFormatting>
  <conditionalFormatting sqref="I39">
    <cfRule type="expression" dxfId="0" priority="1" stopIfTrue="1">
      <formula>J39&lt;6</formula>
    </cfRule>
  </conditionalFormatting>
  <pageMargins left="0.23622047244094491" right="0.23622047244094491" top="0.74803149606299213" bottom="0.74803149606299213" header="0.31496062992125984" footer="0.31496062992125984"/>
  <pageSetup paperSize="9" scale="48" fitToHeight="0" orientation="portrait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83D03-F1D4-4A97-996C-A3803DB503B6}">
  <sheetPr>
    <pageSetUpPr fitToPage="1"/>
  </sheetPr>
  <dimension ref="A1:I26"/>
  <sheetViews>
    <sheetView zoomScale="85" zoomScaleNormal="85" workbookViewId="0">
      <selection activeCell="G22" sqref="A1:G22"/>
    </sheetView>
  </sheetViews>
  <sheetFormatPr defaultRowHeight="15" x14ac:dyDescent="0.25"/>
  <cols>
    <col min="2" max="2" width="80.42578125" customWidth="1"/>
    <col min="4" max="6" width="19.42578125" customWidth="1"/>
    <col min="7" max="7" width="19.28515625" customWidth="1"/>
  </cols>
  <sheetData>
    <row r="1" spans="1:7" ht="15.75" x14ac:dyDescent="0.25">
      <c r="A1" s="207" t="s">
        <v>51</v>
      </c>
      <c r="B1" s="208"/>
      <c r="C1" s="208"/>
      <c r="D1" s="208"/>
      <c r="E1" s="208"/>
      <c r="F1" s="208"/>
      <c r="G1" s="209"/>
    </row>
    <row r="2" spans="1:7" ht="15.75" x14ac:dyDescent="0.25">
      <c r="A2" s="210" t="s">
        <v>80</v>
      </c>
      <c r="B2" s="211"/>
      <c r="C2" s="211"/>
      <c r="D2" s="211"/>
      <c r="E2" s="211"/>
      <c r="F2" s="211"/>
      <c r="G2" s="212"/>
    </row>
    <row r="3" spans="1:7" ht="15.75" x14ac:dyDescent="0.25">
      <c r="A3" s="213"/>
      <c r="B3" s="214"/>
      <c r="C3" s="215"/>
      <c r="D3" s="214"/>
      <c r="E3" s="214"/>
      <c r="F3" s="214"/>
      <c r="G3" s="216"/>
    </row>
    <row r="4" spans="1:7" ht="15.75" x14ac:dyDescent="0.25">
      <c r="A4" s="210" t="s">
        <v>81</v>
      </c>
      <c r="B4" s="211"/>
      <c r="C4" s="211"/>
      <c r="D4" s="211"/>
      <c r="E4" s="211"/>
      <c r="F4" s="211"/>
      <c r="G4" s="212"/>
    </row>
    <row r="5" spans="1:7" ht="15.75" x14ac:dyDescent="0.25">
      <c r="A5" s="213"/>
      <c r="B5" s="217"/>
      <c r="C5" s="215"/>
      <c r="D5" s="218"/>
      <c r="E5" s="218"/>
      <c r="F5" s="218"/>
      <c r="G5" s="219"/>
    </row>
    <row r="6" spans="1:7" ht="16.5" thickBot="1" x14ac:dyDescent="0.3">
      <c r="A6" s="213"/>
      <c r="B6" s="217"/>
      <c r="C6" s="215"/>
      <c r="D6" s="220"/>
      <c r="E6" s="217"/>
      <c r="F6" s="221"/>
      <c r="G6" s="222"/>
    </row>
    <row r="7" spans="1:7" ht="32.25" customHeight="1" x14ac:dyDescent="0.25">
      <c r="A7" s="144" t="s">
        <v>54</v>
      </c>
      <c r="B7" s="137" t="str">
        <f>'PLANILHA ORÇAMENTÁRIA'!E6</f>
        <v>RESERVATÓRIO DE ÁGUA - DISTRITO INDUSTRIAL</v>
      </c>
      <c r="C7" s="202"/>
      <c r="D7" s="202"/>
      <c r="E7" s="203"/>
      <c r="F7" s="140" t="s">
        <v>82</v>
      </c>
      <c r="G7" s="148">
        <v>44851</v>
      </c>
    </row>
    <row r="8" spans="1:7" ht="32.25" customHeight="1" thickBot="1" x14ac:dyDescent="0.3">
      <c r="A8" s="143" t="s">
        <v>55</v>
      </c>
      <c r="B8" s="204" t="s">
        <v>56</v>
      </c>
      <c r="C8" s="205"/>
      <c r="D8" s="205"/>
      <c r="E8" s="206"/>
      <c r="F8" s="141" t="s">
        <v>58</v>
      </c>
      <c r="G8" s="142">
        <v>0.25</v>
      </c>
    </row>
    <row r="9" spans="1:7" x14ac:dyDescent="0.25">
      <c r="A9" s="146" t="s">
        <v>0</v>
      </c>
      <c r="B9" s="139" t="s">
        <v>83</v>
      </c>
      <c r="C9" s="139" t="s">
        <v>4</v>
      </c>
      <c r="D9" s="138" t="s">
        <v>87</v>
      </c>
      <c r="E9" s="138" t="s">
        <v>88</v>
      </c>
      <c r="F9" s="138" t="s">
        <v>89</v>
      </c>
      <c r="G9" s="136" t="s">
        <v>84</v>
      </c>
    </row>
    <row r="10" spans="1:7" ht="213.75" customHeight="1" x14ac:dyDescent="0.25">
      <c r="A10" s="134"/>
      <c r="B10" s="133"/>
      <c r="C10" s="133"/>
      <c r="D10" s="135"/>
      <c r="E10" s="135"/>
      <c r="F10" s="135"/>
      <c r="G10" s="132"/>
    </row>
    <row r="11" spans="1:7" ht="56.25" customHeight="1" thickBot="1" x14ac:dyDescent="0.3">
      <c r="A11" s="223">
        <v>1</v>
      </c>
      <c r="B11" s="145" t="str">
        <f>'PLANILHA ORÇAMENTÁRIA'!F16</f>
        <v>Reservatório de água metálico tubular, com capacidade de 200,00m³</v>
      </c>
      <c r="C11" s="147" t="s">
        <v>85</v>
      </c>
      <c r="D11" s="224">
        <v>280000</v>
      </c>
      <c r="E11" s="224">
        <v>257500</v>
      </c>
      <c r="F11" s="224">
        <v>310000</v>
      </c>
      <c r="G11" s="225">
        <f>TRUNC(((D11+E11+F11)/3),2)</f>
        <v>282500</v>
      </c>
    </row>
    <row r="12" spans="1:7" ht="15.75" x14ac:dyDescent="0.25">
      <c r="A12" s="226"/>
      <c r="B12" s="227"/>
      <c r="C12" s="227"/>
      <c r="D12" s="227"/>
      <c r="E12" s="227"/>
      <c r="F12" s="227"/>
      <c r="G12" s="228"/>
    </row>
    <row r="13" spans="1:7" ht="15.75" x14ac:dyDescent="0.25">
      <c r="A13" s="226"/>
      <c r="B13" s="227"/>
      <c r="C13" s="227"/>
      <c r="D13" s="227"/>
      <c r="E13" s="227"/>
      <c r="F13" s="227"/>
      <c r="G13" s="228"/>
    </row>
    <row r="14" spans="1:7" ht="15.75" x14ac:dyDescent="0.25">
      <c r="A14" s="226"/>
      <c r="B14" s="227"/>
      <c r="C14" s="227"/>
      <c r="D14" s="229" t="s">
        <v>90</v>
      </c>
      <c r="E14" s="229"/>
      <c r="F14" s="229"/>
      <c r="G14" s="230"/>
    </row>
    <row r="15" spans="1:7" ht="15.75" x14ac:dyDescent="0.25">
      <c r="A15" s="226"/>
      <c r="B15" s="227"/>
      <c r="C15" s="227"/>
      <c r="D15" s="227"/>
      <c r="E15" s="227"/>
      <c r="F15" s="227"/>
      <c r="G15" s="228"/>
    </row>
    <row r="16" spans="1:7" ht="15.75" x14ac:dyDescent="0.25">
      <c r="A16" s="226"/>
      <c r="B16" s="227"/>
      <c r="C16" s="227"/>
      <c r="D16" s="227"/>
      <c r="E16" s="227"/>
      <c r="F16" s="227"/>
      <c r="G16" s="228"/>
    </row>
    <row r="17" spans="1:9" ht="15.75" x14ac:dyDescent="0.25">
      <c r="A17" s="226"/>
      <c r="B17" s="227"/>
      <c r="C17" s="227"/>
      <c r="D17" s="227"/>
      <c r="E17" s="227"/>
      <c r="F17" s="227"/>
      <c r="G17" s="228"/>
      <c r="H17" s="149"/>
      <c r="I17" s="149"/>
    </row>
    <row r="18" spans="1:9" ht="15.75" x14ac:dyDescent="0.25">
      <c r="A18" s="226"/>
      <c r="B18" s="227"/>
      <c r="C18" s="227"/>
      <c r="D18" s="227"/>
      <c r="E18" s="227"/>
      <c r="F18" s="227"/>
      <c r="G18" s="228"/>
      <c r="H18" s="149"/>
      <c r="I18" s="149"/>
    </row>
    <row r="19" spans="1:9" ht="15.75" x14ac:dyDescent="0.25">
      <c r="A19" s="226"/>
      <c r="B19" s="227"/>
      <c r="C19" s="227"/>
      <c r="D19" s="227"/>
      <c r="E19" s="227"/>
      <c r="F19" s="227"/>
      <c r="G19" s="228"/>
      <c r="H19" s="149"/>
      <c r="I19" s="149"/>
    </row>
    <row r="20" spans="1:9" ht="15.75" x14ac:dyDescent="0.25">
      <c r="A20" s="226"/>
      <c r="B20" s="227"/>
      <c r="C20" s="227"/>
      <c r="D20" s="227"/>
      <c r="E20" s="227"/>
      <c r="F20" s="227"/>
      <c r="G20" s="228"/>
      <c r="H20" s="149"/>
      <c r="I20" s="149"/>
    </row>
    <row r="21" spans="1:9" ht="15.75" x14ac:dyDescent="0.25">
      <c r="A21" s="226"/>
      <c r="B21" s="227"/>
      <c r="C21" s="227"/>
      <c r="D21" s="227"/>
      <c r="E21" s="227"/>
      <c r="F21" s="227"/>
      <c r="G21" s="228"/>
      <c r="H21" s="149"/>
      <c r="I21" s="149"/>
    </row>
    <row r="22" spans="1:9" ht="16.5" thickBot="1" x14ac:dyDescent="0.3">
      <c r="A22" s="45"/>
      <c r="B22" s="46"/>
      <c r="C22" s="46"/>
      <c r="D22" s="46"/>
      <c r="E22" s="46"/>
      <c r="F22" s="46"/>
      <c r="G22" s="231"/>
      <c r="H22" s="149"/>
      <c r="I22" s="149"/>
    </row>
    <row r="23" spans="1:9" x14ac:dyDescent="0.25">
      <c r="C23" s="149"/>
      <c r="D23" s="149"/>
      <c r="E23" s="149"/>
      <c r="F23" s="149"/>
      <c r="G23" s="149"/>
      <c r="H23" s="149"/>
      <c r="I23" s="149"/>
    </row>
    <row r="24" spans="1:9" x14ac:dyDescent="0.25">
      <c r="C24" s="149"/>
      <c r="D24" s="149"/>
      <c r="E24" s="149"/>
      <c r="F24" s="149"/>
      <c r="G24" s="149"/>
      <c r="H24" s="149"/>
      <c r="I24" s="149"/>
    </row>
    <row r="25" spans="1:9" x14ac:dyDescent="0.25">
      <c r="C25" s="149"/>
      <c r="D25" s="149"/>
      <c r="E25" s="149"/>
      <c r="F25" s="149"/>
      <c r="G25" s="149"/>
      <c r="H25" s="149"/>
      <c r="I25" s="149"/>
    </row>
    <row r="26" spans="1:9" x14ac:dyDescent="0.25">
      <c r="C26" s="149"/>
      <c r="D26" s="149"/>
      <c r="E26" s="149"/>
      <c r="F26" s="149"/>
      <c r="G26" s="149"/>
      <c r="H26" s="149"/>
      <c r="I26" s="149"/>
    </row>
  </sheetData>
  <mergeCells count="14">
    <mergeCell ref="D14:G14"/>
    <mergeCell ref="B8:E8"/>
    <mergeCell ref="B7:E7"/>
    <mergeCell ref="A1:G1"/>
    <mergeCell ref="A2:G2"/>
    <mergeCell ref="A4:G4"/>
    <mergeCell ref="G9:G10"/>
    <mergeCell ref="D5:G5"/>
    <mergeCell ref="C9:C10"/>
    <mergeCell ref="B9:B10"/>
    <mergeCell ref="A9:A10"/>
    <mergeCell ref="D9:D10"/>
    <mergeCell ref="E9:E10"/>
    <mergeCell ref="F9:F10"/>
  </mergeCells>
  <pageMargins left="0.25" right="0.25" top="0.75" bottom="0.75" header="0.3" footer="0.3"/>
  <pageSetup paperSize="9" scale="79" orientation="landscape" horizontalDpi="360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83BE2-404F-48E8-BF68-D60104A80812}">
  <sheetPr>
    <pageSetUpPr fitToPage="1"/>
  </sheetPr>
  <dimension ref="A1:K26"/>
  <sheetViews>
    <sheetView tabSelected="1" zoomScaleNormal="100" workbookViewId="0">
      <selection activeCell="K26" sqref="A1:K26"/>
    </sheetView>
  </sheetViews>
  <sheetFormatPr defaultRowHeight="15" x14ac:dyDescent="0.25"/>
  <cols>
    <col min="2" max="2" width="50" customWidth="1"/>
    <col min="3" max="3" width="17.5703125" customWidth="1"/>
    <col min="5" max="5" width="17.5703125" customWidth="1"/>
    <col min="7" max="7" width="17.5703125" customWidth="1"/>
    <col min="9" max="9" width="17.5703125" customWidth="1"/>
    <col min="11" max="11" width="17.5703125" customWidth="1"/>
  </cols>
  <sheetData>
    <row r="1" spans="1:11" ht="20.25" x14ac:dyDescent="0.3">
      <c r="A1" s="175"/>
      <c r="B1" s="232" t="s">
        <v>51</v>
      </c>
      <c r="C1" s="232"/>
      <c r="D1" s="232"/>
      <c r="E1" s="232"/>
      <c r="F1" s="232"/>
      <c r="G1" s="232"/>
      <c r="H1" s="232"/>
      <c r="I1" s="232"/>
      <c r="J1" s="232"/>
      <c r="K1" s="176"/>
    </row>
    <row r="2" spans="1:11" ht="20.25" x14ac:dyDescent="0.3">
      <c r="A2" s="177"/>
      <c r="B2" s="233" t="s">
        <v>52</v>
      </c>
      <c r="C2" s="233"/>
      <c r="D2" s="233"/>
      <c r="E2" s="233"/>
      <c r="F2" s="233"/>
      <c r="G2" s="233"/>
      <c r="H2" s="233"/>
      <c r="I2" s="233"/>
      <c r="J2" s="233"/>
      <c r="K2" s="178"/>
    </row>
    <row r="3" spans="1:11" x14ac:dyDescent="0.25">
      <c r="A3" s="177"/>
      <c r="B3" s="234"/>
      <c r="C3" s="234"/>
      <c r="D3" s="234"/>
      <c r="E3" s="234"/>
      <c r="F3" s="234"/>
      <c r="G3" s="234"/>
      <c r="H3" s="234"/>
      <c r="I3" s="234"/>
      <c r="J3" s="234"/>
      <c r="K3" s="179"/>
    </row>
    <row r="4" spans="1:11" ht="18" x14ac:dyDescent="0.25">
      <c r="A4" s="177"/>
      <c r="B4" s="235" t="s">
        <v>92</v>
      </c>
      <c r="C4" s="235"/>
      <c r="D4" s="235"/>
      <c r="E4" s="235"/>
      <c r="F4" s="235"/>
      <c r="G4" s="235"/>
      <c r="H4" s="235"/>
      <c r="I4" s="235"/>
      <c r="J4" s="235"/>
      <c r="K4" s="180"/>
    </row>
    <row r="5" spans="1:11" x14ac:dyDescent="0.25">
      <c r="A5" s="177"/>
      <c r="B5" s="236"/>
      <c r="C5" s="237"/>
      <c r="D5" s="237"/>
      <c r="E5" s="237"/>
      <c r="F5" s="237"/>
      <c r="G5" s="237"/>
      <c r="H5" s="237"/>
      <c r="I5" s="237"/>
      <c r="J5" s="237"/>
      <c r="K5" s="181"/>
    </row>
    <row r="6" spans="1:11" x14ac:dyDescent="0.25">
      <c r="A6" s="182"/>
      <c r="B6" s="169"/>
      <c r="C6" s="170"/>
      <c r="D6" s="169"/>
      <c r="E6" s="169"/>
      <c r="F6" s="169"/>
      <c r="G6" s="169"/>
      <c r="H6" s="169"/>
      <c r="I6" s="169"/>
      <c r="J6" s="169"/>
      <c r="K6" s="183"/>
    </row>
    <row r="7" spans="1:11" ht="15.75" x14ac:dyDescent="0.25">
      <c r="A7" s="184" t="s">
        <v>54</v>
      </c>
      <c r="B7" s="238" t="str">
        <f>'PLANILHA ORÇAMENTÁRIA'!$E$6</f>
        <v>RESERVATÓRIO DE ÁGUA - DISTRITO INDUSTRIAL</v>
      </c>
      <c r="C7" s="238"/>
      <c r="D7" s="238"/>
      <c r="E7" s="238"/>
      <c r="F7" s="238"/>
      <c r="G7" s="238"/>
      <c r="H7" s="238"/>
      <c r="I7" s="238"/>
      <c r="J7" s="174" t="s">
        <v>82</v>
      </c>
      <c r="K7" s="185">
        <v>44851</v>
      </c>
    </row>
    <row r="8" spans="1:11" ht="15.75" x14ac:dyDescent="0.25">
      <c r="A8" s="184" t="s">
        <v>55</v>
      </c>
      <c r="B8" s="239" t="str">
        <f>'PLANILHA ORÇAMENTÁRIA'!$E$8</f>
        <v>POLO INDUSTRIAL NELSON JOSÉ DA SILVA - VEREADOR NELSON CARIOCA</v>
      </c>
      <c r="C8" s="239"/>
      <c r="D8" s="239"/>
      <c r="E8" s="239"/>
      <c r="F8" s="239"/>
      <c r="G8" s="239"/>
      <c r="H8" s="239"/>
      <c r="I8" s="239"/>
      <c r="J8" s="174" t="s">
        <v>93</v>
      </c>
      <c r="K8" s="186">
        <v>0.25</v>
      </c>
    </row>
    <row r="9" spans="1:11" x14ac:dyDescent="0.25">
      <c r="A9" s="240"/>
      <c r="B9" s="241"/>
      <c r="C9" s="241"/>
      <c r="D9" s="241"/>
      <c r="E9" s="241"/>
      <c r="F9" s="241"/>
      <c r="G9" s="241"/>
      <c r="H9" s="241"/>
      <c r="I9" s="241"/>
      <c r="J9" s="241"/>
      <c r="K9" s="242"/>
    </row>
    <row r="10" spans="1:11" s="269" customFormat="1" x14ac:dyDescent="0.25">
      <c r="A10" s="243" t="s">
        <v>0</v>
      </c>
      <c r="B10" s="268" t="s">
        <v>94</v>
      </c>
      <c r="C10" s="173" t="s">
        <v>95</v>
      </c>
      <c r="D10" s="244" t="s">
        <v>96</v>
      </c>
      <c r="E10" s="244"/>
      <c r="F10" s="244" t="s">
        <v>97</v>
      </c>
      <c r="G10" s="244"/>
      <c r="H10" s="244" t="s">
        <v>98</v>
      </c>
      <c r="I10" s="244"/>
      <c r="J10" s="244" t="s">
        <v>99</v>
      </c>
      <c r="K10" s="245"/>
    </row>
    <row r="11" spans="1:11" s="269" customFormat="1" x14ac:dyDescent="0.25">
      <c r="A11" s="243"/>
      <c r="B11" s="268" t="s">
        <v>100</v>
      </c>
      <c r="C11" s="173" t="s">
        <v>101</v>
      </c>
      <c r="D11" s="173" t="s">
        <v>102</v>
      </c>
      <c r="E11" s="173" t="s">
        <v>103</v>
      </c>
      <c r="F11" s="173" t="s">
        <v>102</v>
      </c>
      <c r="G11" s="173" t="s">
        <v>103</v>
      </c>
      <c r="H11" s="173" t="s">
        <v>102</v>
      </c>
      <c r="I11" s="173" t="s">
        <v>103</v>
      </c>
      <c r="J11" s="173" t="s">
        <v>102</v>
      </c>
      <c r="K11" s="187" t="s">
        <v>103</v>
      </c>
    </row>
    <row r="12" spans="1:11" x14ac:dyDescent="0.25">
      <c r="A12" s="188"/>
      <c r="B12" s="153"/>
      <c r="C12" s="162"/>
      <c r="D12" s="163"/>
      <c r="E12" s="163"/>
      <c r="F12" s="163"/>
      <c r="G12" s="163"/>
      <c r="H12" s="163"/>
      <c r="I12" s="163"/>
      <c r="J12" s="163"/>
      <c r="K12" s="189"/>
    </row>
    <row r="13" spans="1:11" ht="30" x14ac:dyDescent="0.25">
      <c r="A13" s="190">
        <v>1</v>
      </c>
      <c r="B13" s="154" t="str">
        <f>'PLANILHA ORÇAMENTÁRIA'!$E$6</f>
        <v>RESERVATÓRIO DE ÁGUA - DISTRITO INDUSTRIAL</v>
      </c>
      <c r="C13" s="164">
        <f>'PLANILHA ORÇAMENTÁRIA'!$K$51</f>
        <v>592763.82000000007</v>
      </c>
      <c r="D13" s="172">
        <v>0.25</v>
      </c>
      <c r="E13" s="165">
        <f>TRUNC((D13*C13),2)</f>
        <v>148190.95000000001</v>
      </c>
      <c r="F13" s="172">
        <v>0.25</v>
      </c>
      <c r="G13" s="165">
        <f>TRUNC((F13*C13),2)</f>
        <v>148190.95000000001</v>
      </c>
      <c r="H13" s="172">
        <v>0.25</v>
      </c>
      <c r="I13" s="165">
        <f>TRUNC((H13*C13),2)+0.01</f>
        <v>148190.96000000002</v>
      </c>
      <c r="J13" s="172">
        <v>0.25</v>
      </c>
      <c r="K13" s="191">
        <f>TRUNC((J13*C13),2)+0.01</f>
        <v>148190.96000000002</v>
      </c>
    </row>
    <row r="14" spans="1:11" ht="15.75" x14ac:dyDescent="0.25">
      <c r="A14" s="192"/>
      <c r="B14" s="156"/>
      <c r="C14" s="157"/>
      <c r="D14" s="158"/>
      <c r="E14" s="159"/>
      <c r="F14" s="159"/>
      <c r="G14" s="159"/>
      <c r="H14" s="159"/>
      <c r="I14" s="159"/>
      <c r="J14" s="158"/>
      <c r="K14" s="193"/>
    </row>
    <row r="15" spans="1:11" ht="15.75" x14ac:dyDescent="0.25">
      <c r="A15" s="246"/>
      <c r="B15" s="247"/>
      <c r="C15" s="247"/>
      <c r="D15" s="247"/>
      <c r="E15" s="247"/>
      <c r="F15" s="247"/>
      <c r="G15" s="247"/>
      <c r="H15" s="247"/>
      <c r="I15" s="247"/>
      <c r="J15" s="161"/>
      <c r="K15" s="194"/>
    </row>
    <row r="16" spans="1:11" ht="15.75" x14ac:dyDescent="0.25">
      <c r="A16" s="195"/>
      <c r="B16" s="166" t="s">
        <v>104</v>
      </c>
      <c r="C16" s="155">
        <f>C13</f>
        <v>592763.82000000007</v>
      </c>
      <c r="D16" s="171">
        <f>E16/C16</f>
        <v>0.24999999156493727</v>
      </c>
      <c r="E16" s="155">
        <f>E13</f>
        <v>148190.95000000001</v>
      </c>
      <c r="F16" s="171">
        <f>G16/C16</f>
        <v>0.24999999156493727</v>
      </c>
      <c r="G16" s="155">
        <f>G13</f>
        <v>148190.95000000001</v>
      </c>
      <c r="H16" s="171">
        <f>I16/C16</f>
        <v>0.2500000084350627</v>
      </c>
      <c r="I16" s="155">
        <f>I13</f>
        <v>148190.96000000002</v>
      </c>
      <c r="J16" s="171">
        <f>K16/C16</f>
        <v>0.2500000084350627</v>
      </c>
      <c r="K16" s="196">
        <f>K13</f>
        <v>148190.96000000002</v>
      </c>
    </row>
    <row r="17" spans="1:11" x14ac:dyDescent="0.25">
      <c r="A17" s="197"/>
      <c r="B17" s="167"/>
      <c r="C17" s="168"/>
      <c r="D17" s="168"/>
      <c r="E17" s="168"/>
      <c r="F17" s="168"/>
      <c r="G17" s="168"/>
      <c r="H17" s="168"/>
      <c r="I17" s="168"/>
      <c r="J17" s="168"/>
      <c r="K17" s="198"/>
    </row>
    <row r="18" spans="1:11" x14ac:dyDescent="0.25">
      <c r="A18" s="177"/>
      <c r="B18" s="236"/>
      <c r="C18" s="248"/>
      <c r="D18" s="249"/>
      <c r="E18" s="160"/>
      <c r="F18" s="160"/>
      <c r="G18" s="160"/>
      <c r="H18" s="160"/>
      <c r="I18" s="160"/>
      <c r="J18" s="237"/>
      <c r="K18" s="181"/>
    </row>
    <row r="19" spans="1:11" x14ac:dyDescent="0.25">
      <c r="A19" s="250"/>
      <c r="B19" s="251"/>
      <c r="C19" s="252"/>
      <c r="D19" s="253"/>
      <c r="E19" s="253"/>
      <c r="F19" s="253"/>
      <c r="G19" s="254"/>
      <c r="H19" s="255"/>
      <c r="I19" s="255"/>
      <c r="J19" s="237"/>
      <c r="K19" s="181"/>
    </row>
    <row r="20" spans="1:11" x14ac:dyDescent="0.25">
      <c r="A20" s="250"/>
      <c r="B20" s="251"/>
      <c r="C20" s="256"/>
      <c r="D20" s="257"/>
      <c r="E20" s="258"/>
      <c r="F20" s="258"/>
      <c r="G20" s="151"/>
      <c r="H20" s="255"/>
      <c r="I20" s="255"/>
      <c r="J20" s="259"/>
      <c r="K20" s="181"/>
    </row>
    <row r="21" spans="1:11" x14ac:dyDescent="0.25">
      <c r="A21" s="250"/>
      <c r="B21" s="251"/>
      <c r="C21" s="256"/>
      <c r="D21" s="257"/>
      <c r="E21" s="258"/>
      <c r="F21" s="258"/>
      <c r="G21" s="151"/>
      <c r="H21" s="255"/>
      <c r="I21" s="255"/>
      <c r="J21" s="259"/>
      <c r="K21" s="181"/>
    </row>
    <row r="22" spans="1:11" x14ac:dyDescent="0.25">
      <c r="A22" s="250"/>
      <c r="B22" s="251"/>
      <c r="C22" s="260"/>
      <c r="D22" s="261"/>
      <c r="E22" s="150"/>
      <c r="F22" s="150"/>
      <c r="G22" s="255"/>
      <c r="H22" s="255"/>
      <c r="I22" s="255"/>
      <c r="J22" s="237"/>
      <c r="K22" s="181"/>
    </row>
    <row r="23" spans="1:11" ht="18" x14ac:dyDescent="0.25">
      <c r="A23" s="250"/>
      <c r="B23" s="251"/>
      <c r="C23" s="260"/>
      <c r="D23" s="261"/>
      <c r="E23" s="150"/>
      <c r="F23" s="150"/>
      <c r="G23" s="255"/>
      <c r="H23" s="255"/>
      <c r="I23" s="255"/>
      <c r="J23" s="262"/>
      <c r="K23" s="181"/>
    </row>
    <row r="24" spans="1:11" x14ac:dyDescent="0.25">
      <c r="A24" s="250"/>
      <c r="B24" s="251"/>
      <c r="C24" s="260"/>
      <c r="D24" s="261"/>
      <c r="E24" s="152"/>
      <c r="F24" s="152"/>
      <c r="G24" s="255"/>
      <c r="H24" s="255"/>
      <c r="I24" s="255"/>
      <c r="J24" s="237"/>
      <c r="K24" s="181"/>
    </row>
    <row r="25" spans="1:11" x14ac:dyDescent="0.25">
      <c r="A25" s="250"/>
      <c r="B25" s="251"/>
      <c r="C25" s="260"/>
      <c r="D25" s="261"/>
      <c r="E25" s="152"/>
      <c r="F25" s="152"/>
      <c r="G25" s="255"/>
      <c r="H25" s="255"/>
      <c r="I25" s="255"/>
      <c r="J25" s="237"/>
      <c r="K25" s="181"/>
    </row>
    <row r="26" spans="1:11" ht="15.75" thickBot="1" x14ac:dyDescent="0.3">
      <c r="A26" s="263"/>
      <c r="B26" s="264"/>
      <c r="C26" s="265"/>
      <c r="D26" s="266"/>
      <c r="E26" s="199"/>
      <c r="F26" s="199"/>
      <c r="G26" s="267"/>
      <c r="H26" s="267"/>
      <c r="I26" s="267"/>
      <c r="J26" s="200"/>
      <c r="K26" s="201"/>
    </row>
  </sheetData>
  <mergeCells count="12">
    <mergeCell ref="A10:A11"/>
    <mergeCell ref="D10:E10"/>
    <mergeCell ref="F10:G10"/>
    <mergeCell ref="H10:I10"/>
    <mergeCell ref="J10:K10"/>
    <mergeCell ref="A15:I15"/>
    <mergeCell ref="B1:J1"/>
    <mergeCell ref="B2:J2"/>
    <mergeCell ref="B4:J4"/>
    <mergeCell ref="B7:I7"/>
    <mergeCell ref="B8:I8"/>
    <mergeCell ref="A9:K9"/>
  </mergeCells>
  <pageMargins left="0.25" right="0.25" top="0.75" bottom="0.75" header="0.3" footer="0.3"/>
  <pageSetup paperSize="9" scale="76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PLANILHA ORÇAMENTÁRIA</vt:lpstr>
      <vt:lpstr>MERCADO</vt:lpstr>
      <vt:lpstr>CRONOGRAMA FF</vt:lpstr>
      <vt:lpstr>'PLANILHA ORÇAMENTÁRIA'!Area_de_impressao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Schincariol</dc:creator>
  <cp:lastModifiedBy>User</cp:lastModifiedBy>
  <cp:lastPrinted>2022-10-17T13:30:33Z</cp:lastPrinted>
  <dcterms:created xsi:type="dcterms:W3CDTF">2015-06-05T18:19:34Z</dcterms:created>
  <dcterms:modified xsi:type="dcterms:W3CDTF">2022-10-17T13:30:35Z</dcterms:modified>
</cp:coreProperties>
</file>